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210" windowWidth="12120" windowHeight="8280" activeTab="1"/>
  </bookViews>
  <sheets>
    <sheet name="CPL" sheetId="1" r:id="rId1"/>
    <sheet name="CPL(2)" sheetId="2" r:id="rId2"/>
    <sheet name="CBS" sheetId="3" r:id="rId3"/>
    <sheet name="CCIE" sheetId="4" r:id="rId4"/>
    <sheet name="CCF" sheetId="5" r:id="rId5"/>
  </sheets>
  <definedNames/>
  <calcPr fullCalcOnLoad="1" fullPrecision="0"/>
</workbook>
</file>

<file path=xl/sharedStrings.xml><?xml version="1.0" encoding="utf-8"?>
<sst xmlns="http://schemas.openxmlformats.org/spreadsheetml/2006/main" count="229" uniqueCount="152">
  <si>
    <t>CONDENSED CONSOLIDATED INCOME STATEMENTS</t>
  </si>
  <si>
    <t>INDIVIDUAL QUARTER</t>
  </si>
  <si>
    <t>CUMULATIVE QUARTER</t>
  </si>
  <si>
    <t>CURRENT YEAR</t>
  </si>
  <si>
    <t>PRECEDING YEAR</t>
  </si>
  <si>
    <t>CORRESPONDING</t>
  </si>
  <si>
    <t>QUARTER</t>
  </si>
  <si>
    <t>PERIOD</t>
  </si>
  <si>
    <t>RM'000</t>
  </si>
  <si>
    <t>Revenue</t>
  </si>
  <si>
    <t>share (sen)</t>
  </si>
  <si>
    <t>AS AT PRECEDING FINANCIAL YEAR</t>
  </si>
  <si>
    <t>END</t>
  </si>
  <si>
    <t>Gross interest income</t>
  </si>
  <si>
    <t>Gross interest expense</t>
  </si>
  <si>
    <t>Operating Expenses</t>
  </si>
  <si>
    <t>Other Operating Income</t>
  </si>
  <si>
    <t>Taxation</t>
  </si>
  <si>
    <t>Minority Interest</t>
  </si>
  <si>
    <t>- basic (sen)</t>
  </si>
  <si>
    <t>- diluted (sen)</t>
  </si>
  <si>
    <t>Dividend per share (sen)</t>
  </si>
  <si>
    <t xml:space="preserve">AS AT PRECEDING FINANCIAL YEAR </t>
  </si>
  <si>
    <t>CONDENSED CONSOLIDATED BALANCE SHEET</t>
  </si>
  <si>
    <t>As at</t>
  </si>
  <si>
    <t>Property, plant and equipment</t>
  </si>
  <si>
    <t>Current Assets</t>
  </si>
  <si>
    <t>Inventories</t>
  </si>
  <si>
    <t>Current Liabilities</t>
  </si>
  <si>
    <t>Share capital</t>
  </si>
  <si>
    <t>Share premium</t>
  </si>
  <si>
    <t>Merger deficit</t>
  </si>
  <si>
    <t>Minority interests</t>
  </si>
  <si>
    <t>CONDENSED CONSOLIDATED CASH FLOW STATEMENTS</t>
  </si>
  <si>
    <t>Non-cash items</t>
  </si>
  <si>
    <t>Non-operating items</t>
  </si>
  <si>
    <t>Changes in working capital</t>
  </si>
  <si>
    <t>Tax paid</t>
  </si>
  <si>
    <t>Interest paid</t>
  </si>
  <si>
    <t>Interest received</t>
  </si>
  <si>
    <t xml:space="preserve">CONDENSED CONSOLIDATED STATEMENTS OF CHANGES IN EQUITY </t>
  </si>
  <si>
    <t>Share Capital</t>
  </si>
  <si>
    <t>Total</t>
  </si>
  <si>
    <t>Accumulated loss</t>
  </si>
  <si>
    <t>Warrants</t>
  </si>
  <si>
    <t>Short term borrowings</t>
  </si>
  <si>
    <t>N/A</t>
  </si>
  <si>
    <t>Net profit for the period</t>
  </si>
  <si>
    <t>Finance costs, net</t>
  </si>
  <si>
    <t>Capital reserve</t>
  </si>
  <si>
    <t>Accumulated losses</t>
  </si>
  <si>
    <t>Issue of new ordinary shares on conversion of ICULS at RM1.50 each</t>
  </si>
  <si>
    <t>ICULS - Equity Conversion Component</t>
  </si>
  <si>
    <t xml:space="preserve">QUARTER </t>
  </si>
  <si>
    <t xml:space="preserve">TO DATE </t>
  </si>
  <si>
    <t>Cash Flow from Operating Activities</t>
  </si>
  <si>
    <t>Adjustment for :-</t>
  </si>
  <si>
    <t>Cash and cash equivalents at beginning of the period</t>
  </si>
  <si>
    <t>Cash and cash equivalents at end of the period</t>
  </si>
  <si>
    <t>Less : Bank overdraft</t>
  </si>
  <si>
    <t>Repayment of borrowings</t>
  </si>
  <si>
    <t>Repayment of liability portion of ICULS</t>
  </si>
  <si>
    <t xml:space="preserve">Cash and cash equivalents at end of the financial period comprise the following: </t>
  </si>
  <si>
    <t>DATAPREP HOLDINGS BHD  (Company No. : 183059-H)</t>
  </si>
  <si>
    <t>Net cash flow used in investing activities</t>
  </si>
  <si>
    <t>AS AT END OF CURRENT QUARTER</t>
  </si>
  <si>
    <t xml:space="preserve">Deposits with licensed banks </t>
  </si>
  <si>
    <t xml:space="preserve">Deposits, Cash and Bank Balances </t>
  </si>
  <si>
    <t>Cash and cash equivalents</t>
  </si>
  <si>
    <t>Drawdown of borrowings</t>
  </si>
  <si>
    <t>At 1 April 2005</t>
  </si>
  <si>
    <t>SUMMARY OF KEY FINANCIAL INFORMATION</t>
  </si>
  <si>
    <t>ADDITIONAL INFORMATION</t>
  </si>
  <si>
    <t>Trade receivables</t>
  </si>
  <si>
    <t>Other payables</t>
  </si>
  <si>
    <t>Trade payables</t>
  </si>
  <si>
    <t xml:space="preserve">Basic earnings/(loss) per </t>
  </si>
  <si>
    <t>Profit/(loss) after tax</t>
  </si>
  <si>
    <t>Earnings/(loss) per share :</t>
  </si>
  <si>
    <t>Total equity</t>
  </si>
  <si>
    <t>Deposits with financial institution</t>
  </si>
  <si>
    <t>Profit before tax</t>
  </si>
  <si>
    <t xml:space="preserve"> Equity</t>
  </si>
  <si>
    <t>ASSETS</t>
  </si>
  <si>
    <t>Non-current assets</t>
  </si>
  <si>
    <t>Intangible assets</t>
  </si>
  <si>
    <t>Total assets</t>
  </si>
  <si>
    <t>EQUITY AND LIABILITIES</t>
  </si>
  <si>
    <t>Non-current liabilities</t>
  </si>
  <si>
    <t>Total current liabilities</t>
  </si>
  <si>
    <t>Total liabilities</t>
  </si>
  <si>
    <t>Total equity and liabilities</t>
  </si>
  <si>
    <t>Profit/(loss) for the period</t>
  </si>
  <si>
    <t>------------------------------Reserves---------------------------------------------------------------</t>
  </si>
  <si>
    <t>Audited</t>
  </si>
  <si>
    <t>31.03.2006</t>
  </si>
  <si>
    <t>Acquisition of property, plant and equipment</t>
  </si>
  <si>
    <t>Repayment of hire purchase liabilities</t>
  </si>
  <si>
    <t xml:space="preserve">Net assets per share </t>
  </si>
  <si>
    <t>attributable to ordinary equity</t>
  </si>
  <si>
    <t>Profit/(loss) before tax</t>
  </si>
  <si>
    <t>---------------------------Non-distributable--------------------------</t>
  </si>
  <si>
    <t>Cash used in operations</t>
  </si>
  <si>
    <t>Net cash flows used in operating activities</t>
  </si>
  <si>
    <t>(Increase)/decrease in restricted deposits</t>
  </si>
  <si>
    <t>to ordinary equity holders</t>
  </si>
  <si>
    <t xml:space="preserve">Profit/(loss) attributable </t>
  </si>
  <si>
    <t>per share (sen)</t>
  </si>
  <si>
    <t xml:space="preserve">Proposed/Declared Dividend </t>
  </si>
  <si>
    <t>Other receivables</t>
  </si>
  <si>
    <t>Net cash flow (used in)/generated from financing activities</t>
  </si>
  <si>
    <t xml:space="preserve">Minority </t>
  </si>
  <si>
    <t xml:space="preserve"> Interests</t>
  </si>
  <si>
    <t>Cash flow from Investing Activites</t>
  </si>
  <si>
    <t>Cash flow from Financing Activities</t>
  </si>
  <si>
    <t xml:space="preserve">Attributed to : </t>
  </si>
  <si>
    <t>[30/09/2006]</t>
  </si>
  <si>
    <t>[30/09/2005]</t>
  </si>
  <si>
    <t>FOR THE SECOND QUARTER ENDED 30 SEPTEMBER 2006</t>
  </si>
  <si>
    <t>Net assets per share (RM)</t>
  </si>
  <si>
    <t>AS AT 30 SEPTEMBER 2006</t>
  </si>
  <si>
    <t>FOR THE SIX MONTHS ENDED 30 SEPTEMBER 2006</t>
  </si>
  <si>
    <t>At 30 September 2006</t>
  </si>
  <si>
    <t>At 30 September 2005</t>
  </si>
  <si>
    <t>Six Months Ended</t>
  </si>
  <si>
    <t>30.9.2006</t>
  </si>
  <si>
    <t>30.09.2005</t>
  </si>
  <si>
    <t>As at 30.9.2006</t>
  </si>
  <si>
    <t>As at 30.9.2005</t>
  </si>
  <si>
    <t>Issue of new ordinary shares on conversion</t>
  </si>
  <si>
    <t>of ICULS at RM1.50 each</t>
  </si>
  <si>
    <t>Net loss for the period</t>
  </si>
  <si>
    <t>Proceeds from partial disposal of a subsidiary</t>
  </si>
  <si>
    <t>Disposal of a subsidiary to a minority shareholder</t>
  </si>
  <si>
    <t xml:space="preserve">At 1 April 2006 </t>
  </si>
  <si>
    <t>Profit/(loss) from operations</t>
  </si>
  <si>
    <t>holders of the Company (RM)</t>
  </si>
  <si>
    <t>Equity holders of the Company</t>
  </si>
  <si>
    <t>Deposits, cash and bank balances</t>
  </si>
  <si>
    <t>Equity attributable to equity holders of the Company</t>
  </si>
  <si>
    <t>ICULS</t>
  </si>
  <si>
    <t>---------------------------------------------------------------------------Attributable to the equity holders of the Company---------------------------------------------------------------------------</t>
  </si>
  <si>
    <t>Net decrease in cash and cash equivalents</t>
  </si>
  <si>
    <t>Cash and bank balances</t>
  </si>
  <si>
    <t>(Restated)</t>
  </si>
  <si>
    <t>of the Company</t>
  </si>
  <si>
    <t>Deferred tax assets</t>
  </si>
  <si>
    <t xml:space="preserve">Irredeemable Convertible Unsecured Loan </t>
  </si>
  <si>
    <t xml:space="preserve">   Stocks ("ICULS") - equity component</t>
  </si>
  <si>
    <t>Long term borrowings</t>
  </si>
  <si>
    <t>Operating profit before working capital changes</t>
  </si>
  <si>
    <t>Less: Deposits pledged with licensed banks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</si>
</sst>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Red]\-#,##0\ "/>
    <numFmt numFmtId="173" formatCode="0_ ;[Red]\-0\ "/>
    <numFmt numFmtId="174" formatCode="#,##0.00_ ;[Red]\-#,##0.00\ "/>
    <numFmt numFmtId="175" formatCode="_-* #,##0.0_-;\-* #,##0.0_-;_-* &quot;-&quot;??_-;_-@_-"/>
    <numFmt numFmtId="176" formatCode="_-* #,##0_-;\-* #,##0_-;_-* &quot;-&quot;??_-;_-@_-"/>
    <numFmt numFmtId="177" formatCode="#,##0;[Red]#,##0"/>
    <numFmt numFmtId="178" formatCode="0.0%"/>
    <numFmt numFmtId="179" formatCode="_-* #,##0.000_-;\-* #,##0.000_-;_-* &quot;-&quot;??_-;_-@_-"/>
    <numFmt numFmtId="180" formatCode="_(* #,##0.0_);_(* \(#,##0.0\);_(* &quot;-&quot;??_);_(@_)"/>
    <numFmt numFmtId="181" formatCode="_(* #,##0_);_(* \(#,##0\);_(* &quot;-&quot;??_);_(@_)"/>
    <numFmt numFmtId="182" formatCode="_(* #,##0.0_);_(* \(#,##0.0\);_(* &quot;-&quot;_);_(@_)"/>
    <numFmt numFmtId="183" formatCode="_(* #,##0.00_);_(* \(#,##0.00\);_(* &quot;-&quot;_);_(@_)"/>
  </numFmts>
  <fonts count="10">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sz val="16"/>
      <name val="Arial"/>
      <family val="2"/>
    </font>
    <font>
      <sz val="16"/>
      <name val="Arial"/>
      <family val="2"/>
    </font>
    <font>
      <b/>
      <u val="single"/>
      <sz val="16"/>
      <name val="Arial"/>
      <family val="2"/>
    </font>
    <font>
      <u val="single"/>
      <sz val="16"/>
      <name val="Arial"/>
      <family val="2"/>
    </font>
    <font>
      <sz val="10"/>
      <color indexed="8"/>
      <name val="Arial"/>
      <family val="0"/>
    </font>
  </fonts>
  <fills count="2">
    <fill>
      <patternFill/>
    </fill>
    <fill>
      <patternFill patternType="gray125"/>
    </fill>
  </fills>
  <borders count="20">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style="thin"/>
      <right style="thin"/>
      <top>
        <color indexed="63"/>
      </top>
      <bottom style="double"/>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6">
    <xf numFmtId="0" fontId="0" fillId="0" borderId="0" xfId="0" applyAlignment="1">
      <alignment/>
    </xf>
    <xf numFmtId="0" fontId="1" fillId="0" borderId="0" xfId="0" applyFont="1" applyAlignment="1">
      <alignment/>
    </xf>
    <xf numFmtId="181" fontId="0" fillId="0" borderId="0" xfId="0" applyNumberFormat="1" applyAlignment="1">
      <alignment/>
    </xf>
    <xf numFmtId="181" fontId="0" fillId="0" borderId="0" xfId="15" applyNumberFormat="1" applyAlignment="1">
      <alignment/>
    </xf>
    <xf numFmtId="41" fontId="1" fillId="0" borderId="0" xfId="0" applyNumberFormat="1" applyFont="1" applyAlignment="1">
      <alignment/>
    </xf>
    <xf numFmtId="41" fontId="0" fillId="0" borderId="0" xfId="0" applyNumberFormat="1" applyAlignment="1">
      <alignment/>
    </xf>
    <xf numFmtId="41" fontId="1" fillId="0" borderId="0" xfId="0" applyNumberFormat="1" applyFont="1" applyAlignment="1">
      <alignment horizontal="center"/>
    </xf>
    <xf numFmtId="41" fontId="0" fillId="0" borderId="0" xfId="0" applyNumberFormat="1" applyAlignment="1">
      <alignment horizontal="center"/>
    </xf>
    <xf numFmtId="41" fontId="0" fillId="0" borderId="0" xfId="0" applyNumberFormat="1" applyAlignment="1">
      <alignment wrapText="1"/>
    </xf>
    <xf numFmtId="41" fontId="1" fillId="0" borderId="0" xfId="0" applyNumberFormat="1" applyFont="1" applyAlignment="1">
      <alignment horizontal="left"/>
    </xf>
    <xf numFmtId="41" fontId="0" fillId="0" borderId="0" xfId="0" applyNumberFormat="1" applyBorder="1" applyAlignment="1">
      <alignment horizontal="center"/>
    </xf>
    <xf numFmtId="41" fontId="0" fillId="0" borderId="1" xfId="0" applyNumberFormat="1" applyBorder="1" applyAlignment="1">
      <alignment/>
    </xf>
    <xf numFmtId="41" fontId="0" fillId="0" borderId="2" xfId="0" applyNumberFormat="1" applyBorder="1" applyAlignment="1">
      <alignment horizontal="center"/>
    </xf>
    <xf numFmtId="41" fontId="0" fillId="0" borderId="3" xfId="0" applyNumberFormat="1" applyBorder="1" applyAlignment="1">
      <alignment/>
    </xf>
    <xf numFmtId="41" fontId="0" fillId="0" borderId="4" xfId="0" applyNumberFormat="1" applyBorder="1" applyAlignment="1">
      <alignment horizontal="center"/>
    </xf>
    <xf numFmtId="41" fontId="0" fillId="0" borderId="5" xfId="0" applyNumberFormat="1" applyBorder="1" applyAlignment="1">
      <alignment horizontal="center"/>
    </xf>
    <xf numFmtId="41" fontId="0" fillId="0" borderId="6" xfId="0" applyNumberFormat="1" applyBorder="1" applyAlignment="1">
      <alignment horizontal="center"/>
    </xf>
    <xf numFmtId="41" fontId="0" fillId="0" borderId="6" xfId="0" applyNumberFormat="1" applyBorder="1" applyAlignment="1">
      <alignment/>
    </xf>
    <xf numFmtId="41" fontId="0" fillId="0" borderId="7" xfId="0" applyNumberFormat="1" applyBorder="1" applyAlignment="1">
      <alignment/>
    </xf>
    <xf numFmtId="41" fontId="0" fillId="0" borderId="8" xfId="0" applyNumberFormat="1" applyBorder="1" applyAlignment="1">
      <alignment horizontal="center"/>
    </xf>
    <xf numFmtId="41" fontId="0" fillId="0" borderId="9" xfId="0" applyNumberFormat="1" applyBorder="1" applyAlignment="1">
      <alignment horizontal="center"/>
    </xf>
    <xf numFmtId="181" fontId="0" fillId="0" borderId="1" xfId="0" applyNumberFormat="1" applyBorder="1" applyAlignment="1">
      <alignment horizontal="center"/>
    </xf>
    <xf numFmtId="41" fontId="0" fillId="0" borderId="3" xfId="16" applyNumberFormat="1" applyBorder="1" applyAlignment="1">
      <alignment/>
    </xf>
    <xf numFmtId="41" fontId="0" fillId="0" borderId="4" xfId="16" applyNumberFormat="1" applyBorder="1" applyAlignment="1">
      <alignment horizontal="center"/>
    </xf>
    <xf numFmtId="41" fontId="0" fillId="0" borderId="3" xfId="0" applyNumberFormat="1" applyBorder="1" applyAlignment="1" quotePrefix="1">
      <alignment/>
    </xf>
    <xf numFmtId="41" fontId="0" fillId="0" borderId="4" xfId="0" applyNumberFormat="1" applyBorder="1" applyAlignment="1" quotePrefix="1">
      <alignment horizontal="center"/>
    </xf>
    <xf numFmtId="41" fontId="0" fillId="0" borderId="0" xfId="0" applyNumberFormat="1" applyAlignment="1">
      <alignment horizontal="right"/>
    </xf>
    <xf numFmtId="181" fontId="1" fillId="0" borderId="0" xfId="0" applyNumberFormat="1" applyFont="1" applyAlignment="1">
      <alignment/>
    </xf>
    <xf numFmtId="181" fontId="0" fillId="0" borderId="0" xfId="0" applyNumberFormat="1" applyBorder="1" applyAlignment="1">
      <alignment/>
    </xf>
    <xf numFmtId="181" fontId="1" fillId="0" borderId="0" xfId="0" applyNumberFormat="1" applyFont="1" applyAlignment="1">
      <alignment horizontal="center"/>
    </xf>
    <xf numFmtId="181" fontId="0" fillId="0" borderId="0" xfId="0" applyNumberFormat="1" applyBorder="1" applyAlignment="1">
      <alignment horizontal="center"/>
    </xf>
    <xf numFmtId="181" fontId="0" fillId="0" borderId="10" xfId="0" applyNumberFormat="1" applyBorder="1" applyAlignment="1">
      <alignment/>
    </xf>
    <xf numFmtId="181" fontId="0" fillId="0" borderId="0" xfId="0" applyNumberFormat="1" applyAlignment="1">
      <alignment wrapText="1"/>
    </xf>
    <xf numFmtId="181" fontId="0" fillId="0" borderId="5" xfId="0" applyNumberFormat="1" applyBorder="1" applyAlignment="1">
      <alignment horizontal="center"/>
    </xf>
    <xf numFmtId="181" fontId="0" fillId="0" borderId="9" xfId="0" applyNumberFormat="1" applyBorder="1" applyAlignment="1">
      <alignment horizontal="center"/>
    </xf>
    <xf numFmtId="181" fontId="1" fillId="0" borderId="0" xfId="0" applyNumberFormat="1" applyFont="1" applyAlignment="1">
      <alignment wrapText="1"/>
    </xf>
    <xf numFmtId="181" fontId="0" fillId="0" borderId="0" xfId="0" applyNumberFormat="1" applyAlignment="1" quotePrefix="1">
      <alignment/>
    </xf>
    <xf numFmtId="0" fontId="0" fillId="0" borderId="0" xfId="0" applyFont="1" applyAlignment="1">
      <alignment/>
    </xf>
    <xf numFmtId="181" fontId="1" fillId="0" borderId="0" xfId="0" applyNumberFormat="1" applyFont="1" applyAlignment="1">
      <alignment horizontal="left"/>
    </xf>
    <xf numFmtId="181" fontId="0" fillId="0" borderId="11" xfId="0" applyNumberFormat="1" applyBorder="1" applyAlignment="1">
      <alignment/>
    </xf>
    <xf numFmtId="181" fontId="0" fillId="0" borderId="3" xfId="0" applyNumberFormat="1" applyBorder="1" applyAlignment="1">
      <alignment horizontal="center"/>
    </xf>
    <xf numFmtId="181" fontId="0" fillId="0" borderId="6" xfId="0" applyNumberFormat="1" applyBorder="1" applyAlignment="1">
      <alignment horizontal="center"/>
    </xf>
    <xf numFmtId="181" fontId="0" fillId="0" borderId="6" xfId="0" applyNumberFormat="1" applyBorder="1" applyAlignment="1">
      <alignment/>
    </xf>
    <xf numFmtId="181" fontId="0" fillId="0" borderId="7" xfId="0" applyNumberFormat="1" applyBorder="1" applyAlignment="1">
      <alignment horizontal="center"/>
    </xf>
    <xf numFmtId="181" fontId="0" fillId="0" borderId="12" xfId="0" applyNumberFormat="1" applyBorder="1" applyAlignment="1">
      <alignment horizontal="center"/>
    </xf>
    <xf numFmtId="181" fontId="0" fillId="0" borderId="12" xfId="0" applyNumberFormat="1" applyBorder="1" applyAlignment="1">
      <alignment/>
    </xf>
    <xf numFmtId="181" fontId="0" fillId="0" borderId="12" xfId="0" applyNumberFormat="1" applyBorder="1" applyAlignment="1" quotePrefix="1">
      <alignment horizontal="right"/>
    </xf>
    <xf numFmtId="181" fontId="0" fillId="0" borderId="1" xfId="0" applyNumberFormat="1" applyBorder="1" applyAlignment="1">
      <alignment/>
    </xf>
    <xf numFmtId="181" fontId="0" fillId="0" borderId="5" xfId="0" applyNumberFormat="1" applyBorder="1" applyAlignment="1">
      <alignment/>
    </xf>
    <xf numFmtId="181" fontId="0" fillId="0" borderId="9" xfId="0" applyNumberFormat="1" applyBorder="1" applyAlignment="1">
      <alignment/>
    </xf>
    <xf numFmtId="181" fontId="0" fillId="0" borderId="0" xfId="0" applyNumberFormat="1" applyAlignment="1">
      <alignment horizontal="center"/>
    </xf>
    <xf numFmtId="181" fontId="0" fillId="0" borderId="0" xfId="21" applyNumberFormat="1" applyAlignment="1">
      <alignment/>
    </xf>
    <xf numFmtId="181" fontId="0" fillId="0" borderId="0" xfId="0" applyNumberFormat="1" applyBorder="1" applyAlignment="1">
      <alignment horizontal="right"/>
    </xf>
    <xf numFmtId="181" fontId="0" fillId="0" borderId="0" xfId="15" applyNumberFormat="1" applyBorder="1" applyAlignment="1">
      <alignment/>
    </xf>
    <xf numFmtId="181" fontId="1" fillId="0" borderId="0" xfId="0" applyNumberFormat="1" applyFont="1" applyBorder="1" applyAlignment="1">
      <alignment horizontal="center"/>
    </xf>
    <xf numFmtId="181" fontId="0" fillId="0" borderId="0" xfId="0" applyNumberFormat="1" applyAlignment="1">
      <alignment horizontal="right"/>
    </xf>
    <xf numFmtId="41" fontId="0" fillId="0" borderId="6" xfId="0" applyNumberFormat="1" applyFill="1" applyBorder="1" applyAlignment="1">
      <alignment/>
    </xf>
    <xf numFmtId="41" fontId="0" fillId="0" borderId="0" xfId="0" applyNumberFormat="1" applyFill="1" applyAlignment="1">
      <alignment/>
    </xf>
    <xf numFmtId="41" fontId="0" fillId="0" borderId="9" xfId="0" applyNumberFormat="1" applyFill="1" applyBorder="1" applyAlignment="1">
      <alignment/>
    </xf>
    <xf numFmtId="41" fontId="0" fillId="0" borderId="6" xfId="15" applyNumberFormat="1" applyFill="1" applyBorder="1" applyAlignment="1" quotePrefix="1">
      <alignment horizontal="right"/>
    </xf>
    <xf numFmtId="41" fontId="0" fillId="0" borderId="6" xfId="0" applyNumberFormat="1" applyFill="1" applyBorder="1" applyAlignment="1" quotePrefix="1">
      <alignment horizontal="right"/>
    </xf>
    <xf numFmtId="41" fontId="0" fillId="0" borderId="5" xfId="0" applyNumberFormat="1" applyFill="1" applyBorder="1" applyAlignment="1">
      <alignment/>
    </xf>
    <xf numFmtId="183" fontId="0" fillId="0" borderId="6" xfId="0" applyNumberFormat="1" applyFill="1" applyBorder="1" applyAlignment="1">
      <alignment horizontal="right"/>
    </xf>
    <xf numFmtId="183" fontId="0" fillId="0" borderId="6" xfId="0" applyNumberFormat="1" applyFill="1" applyBorder="1" applyAlignment="1">
      <alignment/>
    </xf>
    <xf numFmtId="183" fontId="0" fillId="0" borderId="9" xfId="0" applyNumberFormat="1" applyFill="1" applyBorder="1" applyAlignment="1">
      <alignment horizontal="right"/>
    </xf>
    <xf numFmtId="41" fontId="0" fillId="0" borderId="0" xfId="0" applyNumberFormat="1" applyFill="1" applyAlignment="1">
      <alignment horizontal="right"/>
    </xf>
    <xf numFmtId="181" fontId="0" fillId="0" borderId="9" xfId="0" applyNumberFormat="1" applyFill="1" applyBorder="1" applyAlignment="1">
      <alignment horizontal="center"/>
    </xf>
    <xf numFmtId="181" fontId="0" fillId="0" borderId="12" xfId="0" applyNumberFormat="1" applyFill="1" applyBorder="1" applyAlignment="1">
      <alignment/>
    </xf>
    <xf numFmtId="181" fontId="0" fillId="0" borderId="12" xfId="0" applyNumberFormat="1" applyFill="1" applyBorder="1" applyAlignment="1" quotePrefix="1">
      <alignment horizontal="right"/>
    </xf>
    <xf numFmtId="181" fontId="0" fillId="0" borderId="9" xfId="0" applyNumberFormat="1" applyFill="1" applyBorder="1" applyAlignment="1">
      <alignment/>
    </xf>
    <xf numFmtId="181" fontId="0" fillId="0" borderId="0" xfId="0" applyNumberFormat="1" applyFill="1" applyBorder="1" applyAlignment="1">
      <alignment/>
    </xf>
    <xf numFmtId="41" fontId="0" fillId="0" borderId="0" xfId="0" applyNumberFormat="1" applyFont="1" applyFill="1" applyAlignment="1">
      <alignment/>
    </xf>
    <xf numFmtId="181" fontId="1" fillId="0" borderId="0" xfId="0" applyNumberFormat="1" applyFont="1" applyFill="1" applyBorder="1" applyAlignment="1">
      <alignment/>
    </xf>
    <xf numFmtId="181" fontId="1" fillId="0" borderId="0" xfId="0" applyNumberFormat="1" applyFont="1" applyFill="1" applyBorder="1" applyAlignment="1">
      <alignment wrapText="1"/>
    </xf>
    <xf numFmtId="41" fontId="0" fillId="0" borderId="6" xfId="15" applyNumberFormat="1" applyFill="1" applyBorder="1" applyAlignment="1">
      <alignment horizontal="right"/>
    </xf>
    <xf numFmtId="183" fontId="0" fillId="0" borderId="13" xfId="0" applyNumberFormat="1" applyFill="1" applyBorder="1" applyAlignment="1">
      <alignment/>
    </xf>
    <xf numFmtId="181" fontId="0" fillId="0" borderId="0" xfId="0" applyNumberFormat="1" applyFill="1" applyAlignment="1">
      <alignment/>
    </xf>
    <xf numFmtId="181" fontId="1" fillId="0" borderId="0" xfId="0" applyNumberFormat="1" applyFont="1" applyFill="1" applyAlignment="1">
      <alignment horizontal="center"/>
    </xf>
    <xf numFmtId="181" fontId="1" fillId="0" borderId="0" xfId="0" applyNumberFormat="1" applyFont="1" applyFill="1" applyAlignment="1">
      <alignment/>
    </xf>
    <xf numFmtId="9" fontId="0" fillId="0" borderId="0" xfId="21" applyAlignment="1">
      <alignment/>
    </xf>
    <xf numFmtId="41" fontId="0" fillId="0" borderId="0" xfId="0" applyNumberFormat="1" applyFont="1" applyAlignment="1">
      <alignment/>
    </xf>
    <xf numFmtId="41" fontId="0" fillId="0" borderId="10" xfId="0" applyNumberFormat="1" applyFont="1" applyFill="1" applyBorder="1" applyAlignment="1">
      <alignment/>
    </xf>
    <xf numFmtId="181" fontId="0" fillId="0" borderId="10" xfId="0" applyNumberFormat="1" applyFill="1" applyBorder="1" applyAlignment="1">
      <alignment/>
    </xf>
    <xf numFmtId="181" fontId="1" fillId="0" borderId="14" xfId="0" applyNumberFormat="1" applyFont="1" applyFill="1" applyBorder="1" applyAlignment="1">
      <alignment/>
    </xf>
    <xf numFmtId="181" fontId="1" fillId="0" borderId="15" xfId="0" applyNumberFormat="1" applyFont="1" applyFill="1" applyBorder="1" applyAlignment="1">
      <alignment/>
    </xf>
    <xf numFmtId="41" fontId="0" fillId="0" borderId="0" xfId="0" applyNumberFormat="1" applyAlignment="1">
      <alignment horizontal="left" indent="1"/>
    </xf>
    <xf numFmtId="181" fontId="0" fillId="0" borderId="3" xfId="0" applyNumberFormat="1" applyBorder="1" applyAlignment="1">
      <alignment/>
    </xf>
    <xf numFmtId="181" fontId="0" fillId="0" borderId="1" xfId="0" applyNumberFormat="1" applyFill="1" applyBorder="1" applyAlignment="1">
      <alignment/>
    </xf>
    <xf numFmtId="181" fontId="0" fillId="0" borderId="11" xfId="0" applyNumberFormat="1" applyFill="1" applyBorder="1" applyAlignment="1">
      <alignment/>
    </xf>
    <xf numFmtId="181" fontId="0" fillId="0" borderId="7" xfId="0" applyNumberFormat="1" applyFill="1" applyBorder="1" applyAlignment="1">
      <alignment/>
    </xf>
    <xf numFmtId="181" fontId="0" fillId="0" borderId="5" xfId="0" applyNumberFormat="1" applyFill="1" applyBorder="1" applyAlignment="1">
      <alignment/>
    </xf>
    <xf numFmtId="41" fontId="0" fillId="0" borderId="14" xfId="0" applyNumberFormat="1" applyFont="1" applyFill="1" applyBorder="1" applyAlignment="1">
      <alignment/>
    </xf>
    <xf numFmtId="41" fontId="0" fillId="0" borderId="16" xfId="0" applyNumberFormat="1" applyFont="1" applyFill="1" applyBorder="1" applyAlignment="1">
      <alignment/>
    </xf>
    <xf numFmtId="41" fontId="0" fillId="0" borderId="0" xfId="0" applyNumberFormat="1" applyFont="1" applyFill="1" applyBorder="1" applyAlignment="1">
      <alignment/>
    </xf>
    <xf numFmtId="41" fontId="0" fillId="0" borderId="0" xfId="0" applyNumberFormat="1" applyFont="1" applyFill="1" applyAlignment="1">
      <alignment wrapText="1"/>
    </xf>
    <xf numFmtId="41" fontId="5" fillId="0" borderId="0" xfId="0" applyNumberFormat="1" applyFont="1" applyAlignment="1">
      <alignment horizontal="left"/>
    </xf>
    <xf numFmtId="41" fontId="5" fillId="0" borderId="0" xfId="0" applyNumberFormat="1" applyFont="1" applyAlignment="1">
      <alignment/>
    </xf>
    <xf numFmtId="41" fontId="6" fillId="0" borderId="0" xfId="0" applyNumberFormat="1" applyFont="1" applyAlignment="1">
      <alignment/>
    </xf>
    <xf numFmtId="181" fontId="5" fillId="0" borderId="0" xfId="0" applyNumberFormat="1" applyFont="1" applyAlignment="1">
      <alignment horizontal="left"/>
    </xf>
    <xf numFmtId="41" fontId="5" fillId="0" borderId="0" xfId="0" applyNumberFormat="1" applyFont="1" applyAlignment="1">
      <alignment horizontal="center"/>
    </xf>
    <xf numFmtId="41" fontId="5" fillId="0" borderId="0" xfId="0" applyNumberFormat="1" applyFont="1" applyAlignment="1">
      <alignment horizontal="center" wrapText="1"/>
    </xf>
    <xf numFmtId="41" fontId="5" fillId="0" borderId="0" xfId="0" applyNumberFormat="1" applyFont="1" applyAlignment="1" quotePrefix="1">
      <alignment horizontal="left"/>
    </xf>
    <xf numFmtId="41" fontId="5" fillId="0" borderId="0" xfId="0" applyNumberFormat="1" applyFont="1" applyAlignment="1">
      <alignment wrapText="1"/>
    </xf>
    <xf numFmtId="41" fontId="5" fillId="0" borderId="0" xfId="0" applyNumberFormat="1" applyFont="1" applyFill="1" applyAlignment="1">
      <alignment/>
    </xf>
    <xf numFmtId="9" fontId="5" fillId="0" borderId="0" xfId="21" applyFont="1" applyFill="1" applyAlignment="1">
      <alignment/>
    </xf>
    <xf numFmtId="41" fontId="6" fillId="0" borderId="0" xfId="0" applyNumberFormat="1" applyFont="1" applyFill="1" applyAlignment="1">
      <alignment/>
    </xf>
    <xf numFmtId="41" fontId="6" fillId="0" borderId="0" xfId="0" applyNumberFormat="1" applyFont="1" applyFill="1" applyBorder="1" applyAlignment="1">
      <alignment/>
    </xf>
    <xf numFmtId="41" fontId="5" fillId="0" borderId="0" xfId="0" applyNumberFormat="1" applyFont="1" applyFill="1" applyBorder="1" applyAlignment="1">
      <alignment/>
    </xf>
    <xf numFmtId="41" fontId="6" fillId="0" borderId="0" xfId="15" applyNumberFormat="1" applyFont="1" applyFill="1" applyAlignment="1">
      <alignment/>
    </xf>
    <xf numFmtId="41" fontId="6" fillId="0" borderId="0" xfId="0" applyNumberFormat="1" applyFont="1" applyFill="1" applyAlignment="1">
      <alignment wrapText="1"/>
    </xf>
    <xf numFmtId="41" fontId="5" fillId="0" borderId="15" xfId="0" applyNumberFormat="1" applyFont="1" applyFill="1" applyBorder="1" applyAlignment="1">
      <alignment/>
    </xf>
    <xf numFmtId="41" fontId="5" fillId="0" borderId="15" xfId="0" applyNumberFormat="1" applyFont="1" applyBorder="1" applyAlignment="1">
      <alignment/>
    </xf>
    <xf numFmtId="41" fontId="8" fillId="0" borderId="0" xfId="0" applyNumberFormat="1" applyFont="1" applyAlignment="1">
      <alignment/>
    </xf>
    <xf numFmtId="41" fontId="7" fillId="0" borderId="0" xfId="0" applyNumberFormat="1" applyFont="1" applyAlignment="1">
      <alignment horizontal="left"/>
    </xf>
    <xf numFmtId="181" fontId="1" fillId="0" borderId="14" xfId="0" applyNumberFormat="1" applyFont="1" applyFill="1" applyBorder="1" applyAlignment="1">
      <alignment wrapText="1"/>
    </xf>
    <xf numFmtId="183" fontId="9" fillId="0" borderId="6" xfId="0" applyNumberFormat="1" applyFont="1" applyFill="1" applyBorder="1" applyAlignment="1">
      <alignment horizontal="right"/>
    </xf>
    <xf numFmtId="41" fontId="0" fillId="0" borderId="3" xfId="0" applyNumberFormat="1" applyBorder="1" applyAlignment="1">
      <alignment horizontal="left"/>
    </xf>
    <xf numFmtId="41" fontId="0" fillId="0" borderId="17" xfId="0" applyNumberFormat="1" applyFill="1" applyBorder="1" applyAlignment="1">
      <alignment/>
    </xf>
    <xf numFmtId="181" fontId="0" fillId="0" borderId="0" xfId="0" applyNumberFormat="1" applyBorder="1" applyAlignment="1" quotePrefix="1">
      <alignment horizontal="right"/>
    </xf>
    <xf numFmtId="181" fontId="0" fillId="0" borderId="6" xfId="0" applyNumberFormat="1" applyFill="1" applyBorder="1" applyAlignment="1">
      <alignment horizontal="right"/>
    </xf>
    <xf numFmtId="181" fontId="0" fillId="0" borderId="9" xfId="0" applyNumberFormat="1" applyFill="1" applyBorder="1" applyAlignment="1">
      <alignment horizontal="right"/>
    </xf>
    <xf numFmtId="181" fontId="0" fillId="0" borderId="5" xfId="0" applyNumberFormat="1" applyFill="1" applyBorder="1" applyAlignment="1" quotePrefix="1">
      <alignment horizontal="right"/>
    </xf>
    <xf numFmtId="183" fontId="0" fillId="0" borderId="7" xfId="0" applyNumberFormat="1" applyFill="1" applyBorder="1" applyAlignment="1">
      <alignment horizontal="right"/>
    </xf>
    <xf numFmtId="183" fontId="0" fillId="0" borderId="8" xfId="0" applyNumberFormat="1" applyFill="1" applyBorder="1" applyAlignment="1">
      <alignment horizontal="right"/>
    </xf>
    <xf numFmtId="181" fontId="0" fillId="0" borderId="6" xfId="0" applyNumberFormat="1" applyFill="1" applyBorder="1" applyAlignment="1">
      <alignment/>
    </xf>
    <xf numFmtId="181" fontId="0" fillId="0" borderId="6" xfId="15" applyNumberFormat="1" applyFill="1" applyBorder="1" applyAlignment="1" quotePrefix="1">
      <alignment horizontal="right"/>
    </xf>
    <xf numFmtId="181" fontId="0" fillId="0" borderId="6" xfId="0" applyNumberFormat="1" applyFill="1" applyBorder="1" applyAlignment="1" quotePrefix="1">
      <alignment horizontal="right"/>
    </xf>
    <xf numFmtId="181" fontId="0" fillId="0" borderId="17" xfId="0" applyNumberFormat="1" applyFill="1" applyBorder="1" applyAlignment="1">
      <alignment/>
    </xf>
    <xf numFmtId="181" fontId="0" fillId="0" borderId="0" xfId="0" applyNumberFormat="1" applyFill="1" applyAlignment="1">
      <alignment horizontal="right"/>
    </xf>
    <xf numFmtId="181" fontId="0" fillId="0" borderId="7" xfId="0" applyNumberFormat="1" applyFill="1" applyBorder="1" applyAlignment="1">
      <alignment horizontal="right"/>
    </xf>
    <xf numFmtId="181" fontId="0" fillId="0" borderId="6" xfId="0" applyNumberFormat="1" applyFont="1" applyFill="1" applyBorder="1" applyAlignment="1" quotePrefix="1">
      <alignment horizontal="right"/>
    </xf>
    <xf numFmtId="181" fontId="0" fillId="0" borderId="0" xfId="0" applyNumberFormat="1" applyFont="1" applyFill="1" applyAlignment="1">
      <alignment/>
    </xf>
    <xf numFmtId="181" fontId="0" fillId="0" borderId="14" xfId="0" applyNumberFormat="1" applyFont="1" applyFill="1" applyBorder="1" applyAlignment="1">
      <alignment/>
    </xf>
    <xf numFmtId="181" fontId="0" fillId="0" borderId="16" xfId="0" applyNumberFormat="1" applyFont="1" applyFill="1" applyBorder="1" applyAlignment="1">
      <alignment/>
    </xf>
    <xf numFmtId="181" fontId="0" fillId="0" borderId="0" xfId="0" applyNumberFormat="1" applyFont="1" applyFill="1" applyBorder="1" applyAlignment="1">
      <alignment/>
    </xf>
    <xf numFmtId="181" fontId="0" fillId="0" borderId="0" xfId="0" applyNumberFormat="1" applyFont="1" applyFill="1" applyAlignment="1">
      <alignment wrapText="1"/>
    </xf>
    <xf numFmtId="181" fontId="0" fillId="0" borderId="10" xfId="0" applyNumberFormat="1" applyFont="1" applyFill="1" applyBorder="1" applyAlignment="1">
      <alignment/>
    </xf>
    <xf numFmtId="181" fontId="0" fillId="0" borderId="0" xfId="15" applyNumberFormat="1" applyFill="1" applyAlignment="1">
      <alignment/>
    </xf>
    <xf numFmtId="171" fontId="0" fillId="0" borderId="13" xfId="15" applyFill="1" applyBorder="1" applyAlignment="1">
      <alignment/>
    </xf>
    <xf numFmtId="171" fontId="0" fillId="0" borderId="6" xfId="15" applyFill="1" applyBorder="1" applyAlignment="1">
      <alignment/>
    </xf>
    <xf numFmtId="41" fontId="6" fillId="0" borderId="0" xfId="0" applyNumberFormat="1" applyFont="1" applyAlignment="1">
      <alignment horizontal="left" indent="1"/>
    </xf>
    <xf numFmtId="0" fontId="0" fillId="0" borderId="0" xfId="0" applyNumberFormat="1" applyAlignment="1">
      <alignment horizontal="left" wrapText="1" indent="1"/>
    </xf>
    <xf numFmtId="0" fontId="0" fillId="0" borderId="0" xfId="0" applyNumberFormat="1" applyAlignment="1">
      <alignment horizontal="left" indent="1"/>
    </xf>
    <xf numFmtId="0" fontId="0" fillId="0" borderId="0" xfId="0" applyNumberFormat="1" applyFont="1" applyAlignment="1">
      <alignment horizontal="left" indent="1"/>
    </xf>
    <xf numFmtId="0" fontId="1" fillId="0" borderId="0" xfId="0" applyNumberFormat="1" applyFont="1" applyAlignment="1">
      <alignment/>
    </xf>
    <xf numFmtId="41" fontId="0" fillId="0" borderId="7" xfId="0" applyNumberFormat="1" applyBorder="1" applyAlignment="1">
      <alignment horizontal="center"/>
    </xf>
    <xf numFmtId="41" fontId="0" fillId="0" borderId="8" xfId="0" applyNumberFormat="1" applyBorder="1" applyAlignment="1">
      <alignment horizontal="center"/>
    </xf>
    <xf numFmtId="41" fontId="1" fillId="0" borderId="1" xfId="0" applyNumberFormat="1" applyFont="1" applyFill="1" applyBorder="1" applyAlignment="1">
      <alignment horizontal="center"/>
    </xf>
    <xf numFmtId="181" fontId="1" fillId="0" borderId="1" xfId="0" applyNumberFormat="1" applyFont="1" applyBorder="1" applyAlignment="1">
      <alignment horizontal="center"/>
    </xf>
    <xf numFmtId="181" fontId="1" fillId="0" borderId="2" xfId="0" applyNumberFormat="1" applyFont="1" applyBorder="1" applyAlignment="1">
      <alignment horizontal="center"/>
    </xf>
    <xf numFmtId="181" fontId="1" fillId="0" borderId="18" xfId="0" applyNumberFormat="1" applyFont="1" applyBorder="1" applyAlignment="1">
      <alignment horizontal="center"/>
    </xf>
    <xf numFmtId="181" fontId="1" fillId="0" borderId="19" xfId="0" applyNumberFormat="1" applyFont="1" applyBorder="1" applyAlignment="1">
      <alignment horizontal="center"/>
    </xf>
    <xf numFmtId="181" fontId="0" fillId="0" borderId="5" xfId="0" applyNumberFormat="1" applyFill="1" applyBorder="1" applyAlignment="1">
      <alignment horizontal="right"/>
    </xf>
    <xf numFmtId="181" fontId="0" fillId="0" borderId="6" xfId="0" applyNumberFormat="1" applyFill="1" applyBorder="1" applyAlignment="1">
      <alignment horizontal="right"/>
    </xf>
    <xf numFmtId="181" fontId="0" fillId="0" borderId="9" xfId="0" applyNumberFormat="1" applyFill="1" applyBorder="1" applyAlignment="1">
      <alignment horizontal="right"/>
    </xf>
    <xf numFmtId="183" fontId="0" fillId="0" borderId="5" xfId="15" applyNumberFormat="1" applyFill="1" applyBorder="1" applyAlignment="1">
      <alignment horizontal="right"/>
    </xf>
    <xf numFmtId="183" fontId="0" fillId="0" borderId="6" xfId="15" applyNumberFormat="1" applyFill="1" applyBorder="1" applyAlignment="1">
      <alignment horizontal="right"/>
    </xf>
    <xf numFmtId="181" fontId="0" fillId="0" borderId="5" xfId="0" applyNumberFormat="1" applyBorder="1" applyAlignment="1">
      <alignment horizontal="center"/>
    </xf>
    <xf numFmtId="181" fontId="0" fillId="0" borderId="9" xfId="0" applyNumberFormat="1" applyBorder="1" applyAlignment="1">
      <alignment horizontal="center"/>
    </xf>
    <xf numFmtId="181" fontId="0" fillId="0" borderId="1" xfId="0" applyNumberFormat="1" applyFill="1" applyBorder="1" applyAlignment="1">
      <alignment horizontal="center"/>
    </xf>
    <xf numFmtId="181" fontId="0" fillId="0" borderId="2" xfId="0" applyNumberFormat="1" applyFill="1" applyBorder="1" applyAlignment="1">
      <alignment horizontal="center"/>
    </xf>
    <xf numFmtId="181" fontId="0" fillId="0" borderId="7" xfId="0" applyNumberFormat="1" applyFill="1" applyBorder="1" applyAlignment="1">
      <alignment horizontal="center"/>
    </xf>
    <xf numFmtId="181" fontId="0" fillId="0" borderId="8" xfId="0" applyNumberFormat="1" applyFill="1" applyBorder="1" applyAlignment="1">
      <alignment horizontal="center"/>
    </xf>
    <xf numFmtId="43" fontId="0" fillId="0" borderId="1" xfId="0" applyNumberFormat="1" applyFill="1" applyBorder="1" applyAlignment="1">
      <alignment horizontal="right"/>
    </xf>
    <xf numFmtId="0" fontId="0" fillId="0" borderId="2" xfId="0" applyFill="1" applyBorder="1" applyAlignment="1">
      <alignment/>
    </xf>
    <xf numFmtId="43" fontId="0" fillId="0" borderId="3" xfId="0" applyNumberFormat="1" applyFill="1" applyBorder="1" applyAlignment="1">
      <alignment horizontal="right"/>
    </xf>
    <xf numFmtId="0" fontId="0" fillId="0" borderId="4" xfId="0" applyFill="1" applyBorder="1" applyAlignment="1">
      <alignment/>
    </xf>
    <xf numFmtId="0" fontId="0" fillId="0" borderId="7" xfId="0" applyFill="1" applyBorder="1" applyAlignment="1">
      <alignment/>
    </xf>
    <xf numFmtId="0" fontId="0" fillId="0" borderId="8" xfId="0" applyFill="1" applyBorder="1" applyAlignment="1">
      <alignment/>
    </xf>
    <xf numFmtId="41" fontId="0" fillId="0" borderId="1" xfId="0" applyNumberFormat="1" applyBorder="1" applyAlignment="1">
      <alignment horizontal="center"/>
    </xf>
    <xf numFmtId="41" fontId="0" fillId="0" borderId="2" xfId="0" applyNumberFormat="1" applyBorder="1" applyAlignment="1">
      <alignment horizontal="center"/>
    </xf>
    <xf numFmtId="41" fontId="1" fillId="0" borderId="2" xfId="0" applyNumberFormat="1" applyFont="1" applyFill="1" applyBorder="1" applyAlignment="1">
      <alignment horizontal="center"/>
    </xf>
    <xf numFmtId="41" fontId="1" fillId="0" borderId="7" xfId="0" applyNumberFormat="1" applyFont="1" applyFill="1" applyBorder="1" applyAlignment="1">
      <alignment horizontal="center"/>
    </xf>
    <xf numFmtId="41" fontId="1" fillId="0" borderId="8" xfId="0" applyNumberFormat="1" applyFont="1" applyFill="1" applyBorder="1" applyAlignment="1">
      <alignment horizontal="center"/>
    </xf>
    <xf numFmtId="41" fontId="1" fillId="0" borderId="1" xfId="0" applyNumberFormat="1" applyFont="1" applyBorder="1" applyAlignment="1">
      <alignment horizontal="center"/>
    </xf>
    <xf numFmtId="41" fontId="1" fillId="0" borderId="2" xfId="0" applyNumberFormat="1" applyFont="1" applyBorder="1" applyAlignment="1">
      <alignment horizontal="center"/>
    </xf>
    <xf numFmtId="41" fontId="1" fillId="0" borderId="18" xfId="0" applyNumberFormat="1" applyFont="1" applyBorder="1" applyAlignment="1">
      <alignment horizontal="center"/>
    </xf>
    <xf numFmtId="41" fontId="1" fillId="0" borderId="19" xfId="0" applyNumberFormat="1" applyFont="1" applyBorder="1" applyAlignment="1">
      <alignment horizontal="center"/>
    </xf>
    <xf numFmtId="183" fontId="0" fillId="0" borderId="1" xfId="0" applyNumberFormat="1" applyFill="1" applyBorder="1" applyAlignment="1">
      <alignment horizontal="right"/>
    </xf>
    <xf numFmtId="183" fontId="0" fillId="0" borderId="2" xfId="0" applyNumberFormat="1" applyFill="1" applyBorder="1" applyAlignment="1">
      <alignment horizontal="right"/>
    </xf>
    <xf numFmtId="41" fontId="5" fillId="0" borderId="0" xfId="0" applyNumberFormat="1" applyFont="1" applyAlignment="1" quotePrefix="1">
      <alignment horizontal="left"/>
    </xf>
    <xf numFmtId="41" fontId="5" fillId="0" borderId="0" xfId="0" applyNumberFormat="1" applyFont="1" applyAlignment="1">
      <alignment horizontal="left"/>
    </xf>
    <xf numFmtId="41" fontId="5" fillId="0" borderId="0" xfId="0" applyNumberFormat="1" applyFont="1" applyAlignment="1" quotePrefix="1">
      <alignment horizontal="center"/>
    </xf>
    <xf numFmtId="41" fontId="5" fillId="0" borderId="0" xfId="0" applyNumberFormat="1" applyFont="1" applyAlignment="1">
      <alignment horizontal="center"/>
    </xf>
    <xf numFmtId="41" fontId="6" fillId="0" borderId="0" xfId="0" applyNumberFormat="1" applyFont="1" applyAlignment="1">
      <alignment/>
    </xf>
    <xf numFmtId="181" fontId="1"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7"/>
  <sheetViews>
    <sheetView zoomScale="85" zoomScaleNormal="85" workbookViewId="0" topLeftCell="A1">
      <selection activeCell="D11" sqref="D11"/>
    </sheetView>
  </sheetViews>
  <sheetFormatPr defaultColWidth="9.140625" defaultRowHeight="12.75"/>
  <cols>
    <col min="1" max="1" width="8.140625" style="50" customWidth="1"/>
    <col min="2" max="2" width="27.140625" style="2" customWidth="1"/>
    <col min="3" max="3" width="17.57421875" style="2" customWidth="1"/>
    <col min="4" max="4" width="18.421875" style="2" customWidth="1"/>
    <col min="5" max="5" width="16.8515625" style="2" customWidth="1"/>
    <col min="6" max="6" width="18.421875" style="2" customWidth="1"/>
    <col min="7" max="7" width="9.140625" style="2" customWidth="1"/>
    <col min="8" max="8" width="10.28125" style="2" bestFit="1" customWidth="1"/>
    <col min="9" max="16384" width="9.140625" style="2" customWidth="1"/>
  </cols>
  <sheetData>
    <row r="1" ht="12.75">
      <c r="A1" s="9" t="s">
        <v>63</v>
      </c>
    </row>
    <row r="2" ht="12.75">
      <c r="A2" s="29"/>
    </row>
    <row r="3" ht="12.75">
      <c r="A3" s="27" t="s">
        <v>71</v>
      </c>
    </row>
    <row r="4" ht="12.75">
      <c r="A4" s="38" t="s">
        <v>118</v>
      </c>
    </row>
    <row r="5" ht="12.75">
      <c r="A5" s="27"/>
    </row>
    <row r="6" ht="12.75">
      <c r="A6" s="38"/>
    </row>
    <row r="7" spans="1:6" ht="12.75">
      <c r="A7" s="21"/>
      <c r="B7" s="39"/>
      <c r="C7" s="148" t="s">
        <v>1</v>
      </c>
      <c r="D7" s="149"/>
      <c r="E7" s="150" t="s">
        <v>2</v>
      </c>
      <c r="F7" s="151"/>
    </row>
    <row r="8" spans="1:6" ht="12.75">
      <c r="A8" s="40"/>
      <c r="B8" s="28"/>
      <c r="C8" s="33" t="s">
        <v>3</v>
      </c>
      <c r="D8" s="33" t="s">
        <v>4</v>
      </c>
      <c r="E8" s="33" t="s">
        <v>3</v>
      </c>
      <c r="F8" s="33" t="s">
        <v>4</v>
      </c>
    </row>
    <row r="9" spans="1:6" ht="12.75">
      <c r="A9" s="40"/>
      <c r="B9" s="28"/>
      <c r="C9" s="41" t="s">
        <v>53</v>
      </c>
      <c r="D9" s="41" t="s">
        <v>5</v>
      </c>
      <c r="E9" s="41" t="s">
        <v>54</v>
      </c>
      <c r="F9" s="41" t="s">
        <v>5</v>
      </c>
    </row>
    <row r="10" spans="1:6" ht="12.75">
      <c r="A10" s="40"/>
      <c r="B10" s="28"/>
      <c r="C10" s="41"/>
      <c r="D10" s="41" t="s">
        <v>6</v>
      </c>
      <c r="E10" s="41"/>
      <c r="F10" s="41" t="s">
        <v>7</v>
      </c>
    </row>
    <row r="11" spans="1:6" ht="12.75">
      <c r="A11" s="40"/>
      <c r="B11" s="28"/>
      <c r="C11" s="42"/>
      <c r="D11" s="42"/>
      <c r="E11" s="42"/>
      <c r="F11" s="42"/>
    </row>
    <row r="12" spans="1:6" ht="12.75">
      <c r="A12" s="40"/>
      <c r="B12" s="28"/>
      <c r="C12" s="41" t="s">
        <v>116</v>
      </c>
      <c r="D12" s="41" t="s">
        <v>117</v>
      </c>
      <c r="E12" s="41" t="str">
        <f>C12</f>
        <v>[30/09/2006]</v>
      </c>
      <c r="F12" s="41" t="str">
        <f>D12</f>
        <v>[30/09/2005]</v>
      </c>
    </row>
    <row r="13" spans="1:6" ht="12.75">
      <c r="A13" s="43"/>
      <c r="B13" s="31"/>
      <c r="C13" s="66" t="s">
        <v>8</v>
      </c>
      <c r="D13" s="66" t="s">
        <v>8</v>
      </c>
      <c r="E13" s="66" t="s">
        <v>8</v>
      </c>
      <c r="F13" s="66" t="s">
        <v>8</v>
      </c>
    </row>
    <row r="14" spans="1:8" ht="12.75">
      <c r="A14" s="44">
        <v>1</v>
      </c>
      <c r="B14" s="45" t="s">
        <v>9</v>
      </c>
      <c r="C14" s="67">
        <f>'CPL(2)'!D14</f>
        <v>26743</v>
      </c>
      <c r="D14" s="67">
        <f>'CPL(2)'!E14</f>
        <v>12136</v>
      </c>
      <c r="E14" s="67">
        <f>'CPL(2)'!F14</f>
        <v>44246</v>
      </c>
      <c r="F14" s="67">
        <f>'CPL(2)'!G14</f>
        <v>30249</v>
      </c>
      <c r="H14" s="3"/>
    </row>
    <row r="15" spans="1:6" ht="12.75">
      <c r="A15" s="33">
        <v>2</v>
      </c>
      <c r="B15" s="45" t="s">
        <v>100</v>
      </c>
      <c r="C15" s="68">
        <f>'CPL(2)'!D25</f>
        <v>457</v>
      </c>
      <c r="D15" s="68">
        <f>'CPL(2)'!E25</f>
        <v>-1718</v>
      </c>
      <c r="E15" s="68">
        <f>'CPL(2)'!F25</f>
        <v>965</v>
      </c>
      <c r="F15" s="68">
        <f>'CPL(2)'!G25</f>
        <v>-775</v>
      </c>
    </row>
    <row r="16" spans="1:6" ht="12.75">
      <c r="A16" s="33">
        <v>3</v>
      </c>
      <c r="B16" s="47" t="s">
        <v>92</v>
      </c>
      <c r="C16" s="121">
        <f>'CPL(2)'!D29</f>
        <v>394</v>
      </c>
      <c r="D16" s="121">
        <f>'CPL(2)'!E29</f>
        <v>-2759</v>
      </c>
      <c r="E16" s="121">
        <f>'CPL(2)'!F29</f>
        <v>724</v>
      </c>
      <c r="F16" s="121">
        <f>'CPL(2)'!G29</f>
        <v>-2172</v>
      </c>
    </row>
    <row r="17" spans="1:6" ht="12.75">
      <c r="A17" s="33">
        <v>4</v>
      </c>
      <c r="B17" s="48" t="s">
        <v>106</v>
      </c>
      <c r="C17" s="152">
        <f>'CPL(2)'!D33</f>
        <v>563</v>
      </c>
      <c r="D17" s="152">
        <f>'CPL(2)'!E33</f>
        <v>-2192</v>
      </c>
      <c r="E17" s="152">
        <f>'CPL(2)'!F33</f>
        <v>860</v>
      </c>
      <c r="F17" s="152">
        <f>'CPL(2)'!G33</f>
        <v>-2164</v>
      </c>
    </row>
    <row r="18" spans="1:6" ht="12.75">
      <c r="A18" s="41"/>
      <c r="B18" s="42" t="s">
        <v>105</v>
      </c>
      <c r="C18" s="153"/>
      <c r="D18" s="153"/>
      <c r="E18" s="153"/>
      <c r="F18" s="153"/>
    </row>
    <row r="19" spans="1:6" ht="12.75">
      <c r="A19" s="41"/>
      <c r="B19" s="49" t="s">
        <v>145</v>
      </c>
      <c r="C19" s="154"/>
      <c r="D19" s="154"/>
      <c r="E19" s="154"/>
      <c r="F19" s="154"/>
    </row>
    <row r="20" spans="1:6" ht="12.75">
      <c r="A20" s="21">
        <v>5</v>
      </c>
      <c r="B20" s="47" t="s">
        <v>76</v>
      </c>
      <c r="C20" s="155">
        <f>'CPL(2)'!D40</f>
        <v>0.74</v>
      </c>
      <c r="D20" s="155">
        <f>'CPL(2)'!E40</f>
        <v>-3.07</v>
      </c>
      <c r="E20" s="155">
        <f>'CPL(2)'!F40</f>
        <v>1.13</v>
      </c>
      <c r="F20" s="155">
        <f>'CPL(2)'!G40</f>
        <v>-3.19</v>
      </c>
    </row>
    <row r="21" spans="1:6" ht="12.75">
      <c r="A21" s="40"/>
      <c r="B21" s="86" t="s">
        <v>10</v>
      </c>
      <c r="C21" s="156"/>
      <c r="D21" s="156"/>
      <c r="E21" s="156"/>
      <c r="F21" s="156"/>
    </row>
    <row r="22" spans="1:6" ht="12.75">
      <c r="A22" s="21">
        <v>6</v>
      </c>
      <c r="B22" s="47" t="s">
        <v>108</v>
      </c>
      <c r="C22" s="87">
        <v>0</v>
      </c>
      <c r="D22" s="90">
        <v>0</v>
      </c>
      <c r="E22" s="88">
        <v>0</v>
      </c>
      <c r="F22" s="90">
        <v>0</v>
      </c>
    </row>
    <row r="23" spans="1:6" ht="12.75">
      <c r="A23" s="43"/>
      <c r="B23" s="49" t="s">
        <v>107</v>
      </c>
      <c r="C23" s="89"/>
      <c r="D23" s="69"/>
      <c r="E23" s="89"/>
      <c r="F23" s="69"/>
    </row>
    <row r="24" spans="1:6" ht="12.75">
      <c r="A24" s="157"/>
      <c r="B24" s="157"/>
      <c r="C24" s="159" t="s">
        <v>65</v>
      </c>
      <c r="D24" s="160"/>
      <c r="E24" s="159" t="s">
        <v>11</v>
      </c>
      <c r="F24" s="160"/>
    </row>
    <row r="25" spans="1:6" ht="12.75">
      <c r="A25" s="158"/>
      <c r="B25" s="158"/>
      <c r="C25" s="161"/>
      <c r="D25" s="162"/>
      <c r="E25" s="161" t="s">
        <v>12</v>
      </c>
      <c r="F25" s="162"/>
    </row>
    <row r="26" spans="1:6" ht="12.75">
      <c r="A26" s="33">
        <v>7</v>
      </c>
      <c r="B26" s="48" t="s">
        <v>98</v>
      </c>
      <c r="C26" s="163">
        <f>CBS!D54</f>
        <v>0.17</v>
      </c>
      <c r="D26" s="164"/>
      <c r="E26" s="163">
        <f>CBS!E54</f>
        <v>0.16</v>
      </c>
      <c r="F26" s="164"/>
    </row>
    <row r="27" spans="1:6" ht="12.75">
      <c r="A27" s="41"/>
      <c r="B27" s="42" t="s">
        <v>99</v>
      </c>
      <c r="C27" s="165"/>
      <c r="D27" s="166"/>
      <c r="E27" s="165"/>
      <c r="F27" s="166"/>
    </row>
    <row r="28" spans="1:6" ht="12.75">
      <c r="A28" s="34"/>
      <c r="B28" s="49" t="s">
        <v>136</v>
      </c>
      <c r="C28" s="167"/>
      <c r="D28" s="168"/>
      <c r="E28" s="167"/>
      <c r="F28" s="168"/>
    </row>
    <row r="29" spans="3:6" ht="12.75">
      <c r="C29" s="50"/>
      <c r="D29" s="50"/>
      <c r="E29" s="50"/>
      <c r="F29" s="50"/>
    </row>
    <row r="30" spans="3:6" ht="12.75">
      <c r="C30" s="50"/>
      <c r="D30" s="50"/>
      <c r="E30" s="50"/>
      <c r="F30" s="50"/>
    </row>
    <row r="31" spans="3:6" ht="12.75">
      <c r="C31" s="50"/>
      <c r="D31" s="50"/>
      <c r="E31" s="50"/>
      <c r="F31" s="50"/>
    </row>
    <row r="32" spans="1:6" ht="12.75">
      <c r="A32" s="27" t="s">
        <v>72</v>
      </c>
      <c r="C32" s="50"/>
      <c r="D32" s="50"/>
      <c r="E32" s="50"/>
      <c r="F32" s="50"/>
    </row>
    <row r="34" spans="1:6" ht="12.75">
      <c r="A34" s="21"/>
      <c r="B34" s="39"/>
      <c r="C34" s="148" t="s">
        <v>1</v>
      </c>
      <c r="D34" s="149"/>
      <c r="E34" s="150" t="s">
        <v>2</v>
      </c>
      <c r="F34" s="151"/>
    </row>
    <row r="35" spans="1:6" ht="12.75">
      <c r="A35" s="40"/>
      <c r="B35" s="28"/>
      <c r="C35" s="33" t="s">
        <v>3</v>
      </c>
      <c r="D35" s="33" t="s">
        <v>4</v>
      </c>
      <c r="E35" s="33" t="s">
        <v>3</v>
      </c>
      <c r="F35" s="33" t="s">
        <v>4</v>
      </c>
    </row>
    <row r="36" spans="1:6" ht="12.75">
      <c r="A36" s="40"/>
      <c r="B36" s="28"/>
      <c r="C36" s="41" t="s">
        <v>53</v>
      </c>
      <c r="D36" s="41" t="s">
        <v>5</v>
      </c>
      <c r="E36" s="41" t="s">
        <v>54</v>
      </c>
      <c r="F36" s="41" t="s">
        <v>5</v>
      </c>
    </row>
    <row r="37" spans="1:6" ht="12.75">
      <c r="A37" s="40"/>
      <c r="B37" s="28"/>
      <c r="C37" s="41"/>
      <c r="D37" s="41" t="s">
        <v>6</v>
      </c>
      <c r="E37" s="41"/>
      <c r="F37" s="41" t="s">
        <v>7</v>
      </c>
    </row>
    <row r="38" spans="1:6" ht="12.75">
      <c r="A38" s="40"/>
      <c r="B38" s="28"/>
      <c r="C38" s="42"/>
      <c r="D38" s="42"/>
      <c r="E38" s="42"/>
      <c r="F38" s="42"/>
    </row>
    <row r="39" spans="1:6" ht="12.75">
      <c r="A39" s="40"/>
      <c r="B39" s="28"/>
      <c r="C39" s="41" t="str">
        <f>C12</f>
        <v>[30/09/2006]</v>
      </c>
      <c r="D39" s="41" t="str">
        <f>D12</f>
        <v>[30/09/2005]</v>
      </c>
      <c r="E39" s="41" t="str">
        <f>E12</f>
        <v>[30/09/2006]</v>
      </c>
      <c r="F39" s="41" t="str">
        <f>F12</f>
        <v>[30/09/2005]</v>
      </c>
    </row>
    <row r="40" spans="1:6" ht="12.75">
      <c r="A40" s="43"/>
      <c r="B40" s="31"/>
      <c r="C40" s="34" t="s">
        <v>8</v>
      </c>
      <c r="D40" s="34" t="s">
        <v>8</v>
      </c>
      <c r="E40" s="34" t="s">
        <v>8</v>
      </c>
      <c r="F40" s="34" t="s">
        <v>8</v>
      </c>
    </row>
    <row r="41" spans="1:8" ht="12.75">
      <c r="A41" s="33">
        <v>1</v>
      </c>
      <c r="B41" s="47" t="s">
        <v>13</v>
      </c>
      <c r="C41" s="68">
        <f>150-75</f>
        <v>75</v>
      </c>
      <c r="D41" s="46">
        <v>98</v>
      </c>
      <c r="E41" s="46">
        <v>150</v>
      </c>
      <c r="F41" s="46">
        <v>208</v>
      </c>
      <c r="H41" s="51"/>
    </row>
    <row r="42" spans="1:6" ht="12.75">
      <c r="A42" s="44">
        <v>2</v>
      </c>
      <c r="B42" s="45" t="s">
        <v>14</v>
      </c>
      <c r="C42" s="68">
        <f>554-300</f>
        <v>254</v>
      </c>
      <c r="D42" s="46">
        <v>341</v>
      </c>
      <c r="E42" s="46">
        <v>554</v>
      </c>
      <c r="F42" s="46">
        <v>630</v>
      </c>
    </row>
    <row r="43" spans="1:8" s="28" customFormat="1" ht="12.75">
      <c r="A43" s="30"/>
      <c r="C43" s="118"/>
      <c r="D43" s="118"/>
      <c r="E43" s="118"/>
      <c r="F43" s="118"/>
      <c r="H43" s="53"/>
    </row>
    <row r="44" spans="1:6" s="28" customFormat="1" ht="12.75">
      <c r="A44" s="30"/>
      <c r="C44" s="118"/>
      <c r="D44" s="118"/>
      <c r="E44" s="118"/>
      <c r="F44" s="118"/>
    </row>
    <row r="45" spans="1:6" s="28" customFormat="1" ht="12.75">
      <c r="A45" s="30"/>
      <c r="C45" s="30"/>
      <c r="D45" s="30"/>
      <c r="E45" s="30"/>
      <c r="F45" s="30"/>
    </row>
    <row r="46" spans="1:6" s="28" customFormat="1" ht="12.75">
      <c r="A46" s="30"/>
      <c r="C46" s="30"/>
      <c r="D46" s="30"/>
      <c r="E46" s="30"/>
      <c r="F46" s="30"/>
    </row>
    <row r="47" spans="1:6" s="28" customFormat="1" ht="12.75">
      <c r="A47" s="30"/>
      <c r="C47" s="52"/>
      <c r="D47" s="52"/>
      <c r="E47" s="52"/>
      <c r="F47" s="52"/>
    </row>
    <row r="48" spans="1:6" s="28" customFormat="1" ht="12.75">
      <c r="A48" s="30"/>
      <c r="C48" s="52"/>
      <c r="D48" s="52"/>
      <c r="E48" s="52"/>
      <c r="F48" s="52"/>
    </row>
    <row r="49" spans="1:6" s="28" customFormat="1" ht="12.75">
      <c r="A49" s="30"/>
      <c r="C49" s="54"/>
      <c r="D49" s="54"/>
      <c r="E49" s="54"/>
      <c r="F49" s="54"/>
    </row>
    <row r="50" spans="1:6" s="28" customFormat="1" ht="12.75">
      <c r="A50" s="30"/>
      <c r="C50" s="54"/>
      <c r="D50" s="54"/>
      <c r="E50" s="54"/>
      <c r="F50" s="54"/>
    </row>
    <row r="51" spans="1:6" s="28" customFormat="1" ht="12.75">
      <c r="A51" s="30"/>
      <c r="C51" s="30"/>
      <c r="D51" s="30"/>
      <c r="E51" s="30"/>
      <c r="F51" s="30"/>
    </row>
    <row r="52" spans="1:6" s="28" customFormat="1" ht="12.75">
      <c r="A52" s="30"/>
      <c r="C52" s="52"/>
      <c r="D52" s="52"/>
      <c r="E52" s="52"/>
      <c r="F52" s="52"/>
    </row>
    <row r="53" spans="3:6" ht="12.75">
      <c r="C53" s="55"/>
      <c r="D53" s="55"/>
      <c r="E53" s="55"/>
      <c r="F53" s="55"/>
    </row>
    <row r="54" spans="3:6" ht="12.75">
      <c r="C54" s="55"/>
      <c r="D54" s="55"/>
      <c r="E54" s="55"/>
      <c r="F54" s="55"/>
    </row>
    <row r="55" spans="3:6" ht="12.75">
      <c r="C55" s="55"/>
      <c r="D55" s="55"/>
      <c r="E55" s="55"/>
      <c r="F55" s="55"/>
    </row>
    <row r="56" spans="3:6" ht="12.75">
      <c r="C56" s="55"/>
      <c r="D56" s="55"/>
      <c r="E56" s="55"/>
      <c r="F56" s="55"/>
    </row>
    <row r="57" spans="3:6" ht="12.75">
      <c r="C57" s="55"/>
      <c r="D57" s="55"/>
      <c r="E57" s="55"/>
      <c r="F57" s="55"/>
    </row>
  </sheetData>
  <mergeCells count="20">
    <mergeCell ref="C34:D34"/>
    <mergeCell ref="E34:F34"/>
    <mergeCell ref="C26:D28"/>
    <mergeCell ref="E26:F28"/>
    <mergeCell ref="A24:A25"/>
    <mergeCell ref="B24:B25"/>
    <mergeCell ref="C24:D24"/>
    <mergeCell ref="E24:F24"/>
    <mergeCell ref="C25:D25"/>
    <mergeCell ref="E25:F25"/>
    <mergeCell ref="C20:C21"/>
    <mergeCell ref="D20:D21"/>
    <mergeCell ref="E20:E21"/>
    <mergeCell ref="F20:F21"/>
    <mergeCell ref="C7:D7"/>
    <mergeCell ref="E7:F7"/>
    <mergeCell ref="C17:C19"/>
    <mergeCell ref="D17:D19"/>
    <mergeCell ref="E17:E19"/>
    <mergeCell ref="F17:F19"/>
  </mergeCells>
  <printOptions/>
  <pageMargins left="0.75" right="0.75" top="1" bottom="1" header="0.5" footer="0.5"/>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L51"/>
  <sheetViews>
    <sheetView tabSelected="1" zoomScale="80" zoomScaleNormal="80" workbookViewId="0" topLeftCell="B1">
      <selection activeCell="D18" sqref="D18"/>
    </sheetView>
  </sheetViews>
  <sheetFormatPr defaultColWidth="9.140625" defaultRowHeight="12.75"/>
  <cols>
    <col min="1" max="1" width="4.7109375" style="7" customWidth="1"/>
    <col min="2" max="2" width="26.57421875" style="5" customWidth="1"/>
    <col min="3" max="3" width="5.7109375" style="7" customWidth="1"/>
    <col min="4" max="4" width="17.57421875" style="5" customWidth="1"/>
    <col min="5" max="5" width="18.00390625" style="5" customWidth="1"/>
    <col min="6" max="6" width="16.8515625" style="2" customWidth="1"/>
    <col min="7" max="7" width="20.7109375" style="5" customWidth="1"/>
    <col min="8" max="8" width="9.140625" style="5" customWidth="1"/>
    <col min="9" max="9" width="9.140625" style="79" customWidth="1"/>
    <col min="10" max="16384" width="9.140625" style="5" customWidth="1"/>
  </cols>
  <sheetData>
    <row r="1" ht="12.75">
      <c r="B1" s="9" t="s">
        <v>63</v>
      </c>
    </row>
    <row r="2" ht="12.75">
      <c r="B2" s="9"/>
    </row>
    <row r="3" ht="12.75">
      <c r="B3" s="9" t="s">
        <v>0</v>
      </c>
    </row>
    <row r="4" ht="12.75">
      <c r="B4" s="38" t="str">
        <f>CPL!A4</f>
        <v>FOR THE SECOND QUARTER ENDED 30 SEPTEMBER 2006</v>
      </c>
    </row>
    <row r="5" ht="12.75">
      <c r="B5" s="4"/>
    </row>
    <row r="6" ht="12.75">
      <c r="A6" s="9"/>
    </row>
    <row r="7" spans="1:7" ht="12.75">
      <c r="A7" s="10"/>
      <c r="B7" s="11"/>
      <c r="C7" s="12"/>
      <c r="D7" s="174" t="s">
        <v>1</v>
      </c>
      <c r="E7" s="175"/>
      <c r="F7" s="176" t="s">
        <v>2</v>
      </c>
      <c r="G7" s="177"/>
    </row>
    <row r="8" spans="1:7" ht="12.75">
      <c r="A8" s="10"/>
      <c r="B8" s="13"/>
      <c r="C8" s="14"/>
      <c r="D8" s="15" t="s">
        <v>3</v>
      </c>
      <c r="E8" s="15" t="s">
        <v>4</v>
      </c>
      <c r="F8" s="33" t="s">
        <v>3</v>
      </c>
      <c r="G8" s="15" t="s">
        <v>4</v>
      </c>
    </row>
    <row r="9" spans="1:7" ht="12.75">
      <c r="A9" s="10"/>
      <c r="B9" s="13"/>
      <c r="C9" s="14"/>
      <c r="D9" s="16" t="s">
        <v>53</v>
      </c>
      <c r="E9" s="16" t="s">
        <v>5</v>
      </c>
      <c r="F9" s="41" t="s">
        <v>54</v>
      </c>
      <c r="G9" s="16" t="s">
        <v>5</v>
      </c>
    </row>
    <row r="10" spans="1:7" ht="12.75">
      <c r="A10" s="10"/>
      <c r="B10" s="13"/>
      <c r="C10" s="14"/>
      <c r="D10" s="16"/>
      <c r="E10" s="16" t="s">
        <v>6</v>
      </c>
      <c r="F10" s="41"/>
      <c r="G10" s="16" t="s">
        <v>7</v>
      </c>
    </row>
    <row r="11" spans="1:7" ht="12.75">
      <c r="A11" s="10"/>
      <c r="B11" s="13"/>
      <c r="C11" s="14"/>
      <c r="D11" s="17"/>
      <c r="E11" s="17"/>
      <c r="F11" s="42"/>
      <c r="G11" s="17"/>
    </row>
    <row r="12" spans="1:7" ht="12.75">
      <c r="A12" s="10"/>
      <c r="B12" s="13"/>
      <c r="C12" s="14"/>
      <c r="D12" s="41" t="str">
        <f>CPL!C12</f>
        <v>[30/09/2006]</v>
      </c>
      <c r="E12" s="41" t="str">
        <f>CPL!D12</f>
        <v>[30/09/2005]</v>
      </c>
      <c r="F12" s="41" t="str">
        <f>CPL!E12</f>
        <v>[30/09/2006]</v>
      </c>
      <c r="G12" s="41" t="str">
        <f>CPL!F12</f>
        <v>[30/09/2005]</v>
      </c>
    </row>
    <row r="13" spans="1:7" ht="12.75">
      <c r="A13" s="10"/>
      <c r="B13" s="18"/>
      <c r="C13" s="19"/>
      <c r="D13" s="20" t="s">
        <v>8</v>
      </c>
      <c r="E13" s="20" t="s">
        <v>8</v>
      </c>
      <c r="F13" s="34" t="s">
        <v>8</v>
      </c>
      <c r="G13" s="20" t="s">
        <v>8</v>
      </c>
    </row>
    <row r="14" spans="2:12" ht="12.75">
      <c r="B14" s="11" t="s">
        <v>9</v>
      </c>
      <c r="C14" s="12"/>
      <c r="D14" s="56">
        <f>44246-17503</f>
        <v>26743</v>
      </c>
      <c r="E14" s="56">
        <v>12136</v>
      </c>
      <c r="F14" s="124">
        <f>ROUND((44246181)/1000,0)</f>
        <v>44246</v>
      </c>
      <c r="G14" s="56">
        <v>30249</v>
      </c>
      <c r="L14" s="79"/>
    </row>
    <row r="15" spans="2:7" ht="12.75">
      <c r="B15" s="13"/>
      <c r="C15" s="14"/>
      <c r="D15" s="56"/>
      <c r="E15" s="56"/>
      <c r="F15" s="124"/>
      <c r="G15" s="56"/>
    </row>
    <row r="16" spans="2:12" ht="12.75">
      <c r="B16" s="22" t="s">
        <v>15</v>
      </c>
      <c r="C16" s="23"/>
      <c r="D16" s="56">
        <f>D20-D18-D14</f>
        <v>-26245</v>
      </c>
      <c r="E16" s="74">
        <v>-13632</v>
      </c>
      <c r="F16" s="124">
        <f>F20-F18-F14</f>
        <v>-43039</v>
      </c>
      <c r="G16" s="56">
        <v>-30661</v>
      </c>
      <c r="L16" s="79"/>
    </row>
    <row r="17" spans="2:7" ht="12.75">
      <c r="B17" s="13"/>
      <c r="C17" s="14"/>
      <c r="D17" s="56"/>
      <c r="E17" s="56"/>
      <c r="F17" s="124"/>
      <c r="G17" s="56"/>
    </row>
    <row r="18" spans="2:7" ht="12.75">
      <c r="B18" s="13" t="s">
        <v>16</v>
      </c>
      <c r="C18" s="14"/>
      <c r="D18" s="56">
        <f>162-24</f>
        <v>138</v>
      </c>
      <c r="E18" s="56">
        <v>21</v>
      </c>
      <c r="F18" s="124">
        <f>ROUND((162499.34)/1000,0)</f>
        <v>162</v>
      </c>
      <c r="G18" s="56">
        <v>59</v>
      </c>
    </row>
    <row r="19" spans="2:7" ht="12.75">
      <c r="B19" s="116"/>
      <c r="C19" s="14"/>
      <c r="D19" s="58"/>
      <c r="E19" s="58"/>
      <c r="F19" s="69"/>
      <c r="G19" s="58"/>
    </row>
    <row r="20" spans="2:7" ht="12.75">
      <c r="B20" s="13" t="s">
        <v>135</v>
      </c>
      <c r="C20" s="14"/>
      <c r="D20" s="59">
        <f>1369-(808-75)</f>
        <v>636</v>
      </c>
      <c r="E20" s="59">
        <f>SUM(E14:E19)</f>
        <v>-1475</v>
      </c>
      <c r="F20" s="125">
        <v>1369</v>
      </c>
      <c r="G20" s="59">
        <f>SUM(G14:G19)</f>
        <v>-353</v>
      </c>
    </row>
    <row r="21" spans="2:7" ht="12.75">
      <c r="B21" s="13"/>
      <c r="C21" s="14"/>
      <c r="D21" s="56"/>
      <c r="E21" s="56"/>
      <c r="F21" s="124"/>
      <c r="G21" s="56"/>
    </row>
    <row r="22" spans="2:7" ht="12.75">
      <c r="B22" s="13" t="s">
        <v>48</v>
      </c>
      <c r="C22" s="14"/>
      <c r="D22" s="60">
        <f>-404+225</f>
        <v>-179</v>
      </c>
      <c r="E22" s="60">
        <v>-243</v>
      </c>
      <c r="F22" s="126">
        <f>ROUND((-404181.93)/1000,0)</f>
        <v>-404</v>
      </c>
      <c r="G22" s="56">
        <v>-422</v>
      </c>
    </row>
    <row r="23" spans="2:7" ht="12.75">
      <c r="B23" s="13"/>
      <c r="C23" s="14"/>
      <c r="D23" s="58"/>
      <c r="E23" s="58"/>
      <c r="F23" s="69"/>
      <c r="G23" s="58"/>
    </row>
    <row r="24" spans="2:7" ht="12.75">
      <c r="B24" s="13"/>
      <c r="C24" s="14"/>
      <c r="D24" s="56"/>
      <c r="E24" s="56"/>
      <c r="F24" s="124"/>
      <c r="G24" s="56"/>
    </row>
    <row r="25" spans="2:12" ht="12.75">
      <c r="B25" s="13" t="s">
        <v>100</v>
      </c>
      <c r="C25" s="14"/>
      <c r="D25" s="60">
        <f>D20+D22</f>
        <v>457</v>
      </c>
      <c r="E25" s="60">
        <f>E20+E22</f>
        <v>-1718</v>
      </c>
      <c r="F25" s="126">
        <f>F20+F22</f>
        <v>965</v>
      </c>
      <c r="G25" s="56">
        <f>G20+G22</f>
        <v>-775</v>
      </c>
      <c r="L25" s="79"/>
    </row>
    <row r="26" spans="2:7" ht="12.75">
      <c r="B26" s="13"/>
      <c r="C26" s="14"/>
      <c r="D26" s="56"/>
      <c r="E26" s="56"/>
      <c r="F26" s="124"/>
      <c r="G26" s="56"/>
    </row>
    <row r="27" spans="2:8" ht="12.75">
      <c r="B27" s="13" t="s">
        <v>17</v>
      </c>
      <c r="C27" s="14"/>
      <c r="D27" s="60">
        <v>-63</v>
      </c>
      <c r="E27" s="60">
        <v>-1041</v>
      </c>
      <c r="F27" s="130">
        <v>-241</v>
      </c>
      <c r="G27" s="56">
        <v>-1397</v>
      </c>
      <c r="H27" s="79"/>
    </row>
    <row r="28" spans="2:7" ht="12.75">
      <c r="B28" s="13"/>
      <c r="C28" s="14"/>
      <c r="D28" s="58"/>
      <c r="E28" s="58"/>
      <c r="F28" s="69"/>
      <c r="G28" s="58"/>
    </row>
    <row r="29" spans="2:12" ht="12.75">
      <c r="B29" s="13" t="s">
        <v>77</v>
      </c>
      <c r="C29" s="14"/>
      <c r="D29" s="56">
        <f>D25+D27</f>
        <v>394</v>
      </c>
      <c r="E29" s="56">
        <f>E25+E27</f>
        <v>-2759</v>
      </c>
      <c r="F29" s="124">
        <f>F25+F27</f>
        <v>724</v>
      </c>
      <c r="G29" s="56">
        <f>G25+G27</f>
        <v>-2172</v>
      </c>
      <c r="L29" s="79"/>
    </row>
    <row r="30" spans="2:7" ht="3" customHeight="1" thickBot="1">
      <c r="B30" s="13"/>
      <c r="C30" s="14"/>
      <c r="D30" s="117"/>
      <c r="E30" s="117"/>
      <c r="F30" s="127"/>
      <c r="G30" s="117"/>
    </row>
    <row r="31" spans="2:7" ht="13.5" thickTop="1">
      <c r="B31" s="13"/>
      <c r="C31" s="14"/>
      <c r="D31" s="56"/>
      <c r="E31" s="56"/>
      <c r="F31" s="124"/>
      <c r="G31" s="56"/>
    </row>
    <row r="32" spans="2:7" ht="12.75">
      <c r="B32" s="13" t="s">
        <v>115</v>
      </c>
      <c r="C32" s="14"/>
      <c r="D32" s="56"/>
      <c r="E32" s="56"/>
      <c r="F32" s="124"/>
      <c r="G32" s="56"/>
    </row>
    <row r="33" spans="2:7" ht="12.75">
      <c r="B33" s="13" t="s">
        <v>137</v>
      </c>
      <c r="C33" s="14"/>
      <c r="D33" s="56">
        <v>563</v>
      </c>
      <c r="E33" s="56">
        <v>-2192</v>
      </c>
      <c r="F33" s="124">
        <v>860</v>
      </c>
      <c r="G33" s="56">
        <v>-2164</v>
      </c>
    </row>
    <row r="34" spans="2:7" ht="12.75">
      <c r="B34" s="13" t="s">
        <v>18</v>
      </c>
      <c r="C34" s="14"/>
      <c r="D34" s="58">
        <v>-169</v>
      </c>
      <c r="E34" s="58">
        <v>-567</v>
      </c>
      <c r="F34" s="69">
        <v>-136</v>
      </c>
      <c r="G34" s="58">
        <v>-8</v>
      </c>
    </row>
    <row r="35" spans="2:7" ht="13.5" thickBot="1">
      <c r="B35" s="13"/>
      <c r="C35" s="14"/>
      <c r="D35" s="117">
        <f>SUM(D33:D34)</f>
        <v>394</v>
      </c>
      <c r="E35" s="117">
        <f>SUM(E33:E34)</f>
        <v>-2759</v>
      </c>
      <c r="F35" s="127">
        <f>SUM(F33:F34)</f>
        <v>724</v>
      </c>
      <c r="G35" s="117">
        <f>SUM(G33:G34)</f>
        <v>-2172</v>
      </c>
    </row>
    <row r="36" spans="2:7" ht="13.5" thickTop="1">
      <c r="B36" s="13"/>
      <c r="C36" s="14"/>
      <c r="D36" s="56"/>
      <c r="E36" s="56"/>
      <c r="F36" s="124"/>
      <c r="G36" s="56"/>
    </row>
    <row r="37" spans="2:7" ht="12.75">
      <c r="B37" s="13"/>
      <c r="C37" s="14"/>
      <c r="D37" s="58"/>
      <c r="E37" s="58"/>
      <c r="F37" s="69"/>
      <c r="G37" s="58"/>
    </row>
    <row r="38" spans="2:7" ht="12.75">
      <c r="B38" s="13"/>
      <c r="C38" s="14"/>
      <c r="D38" s="61"/>
      <c r="E38" s="61"/>
      <c r="F38" s="90"/>
      <c r="G38" s="61"/>
    </row>
    <row r="39" spans="2:7" ht="12.75">
      <c r="B39" s="13" t="s">
        <v>78</v>
      </c>
      <c r="C39" s="14"/>
      <c r="D39" s="56"/>
      <c r="E39" s="56"/>
      <c r="F39" s="124"/>
      <c r="G39" s="56"/>
    </row>
    <row r="40" spans="2:7" ht="12.75">
      <c r="B40" s="24" t="s">
        <v>19</v>
      </c>
      <c r="C40" s="25"/>
      <c r="D40" s="115">
        <v>0.74</v>
      </c>
      <c r="E40" s="62">
        <v>-3.07</v>
      </c>
      <c r="F40" s="139">
        <v>1.13</v>
      </c>
      <c r="G40" s="63">
        <v>-3.19</v>
      </c>
    </row>
    <row r="41" spans="2:7" ht="12.75">
      <c r="B41" s="24" t="s">
        <v>20</v>
      </c>
      <c r="C41" s="25"/>
      <c r="D41" s="62" t="s">
        <v>46</v>
      </c>
      <c r="E41" s="62" t="s">
        <v>46</v>
      </c>
      <c r="F41" s="62" t="s">
        <v>46</v>
      </c>
      <c r="G41" s="62" t="s">
        <v>46</v>
      </c>
    </row>
    <row r="42" spans="2:7" ht="12.75">
      <c r="B42" s="24"/>
      <c r="C42" s="25"/>
      <c r="D42" s="62"/>
      <c r="E42" s="62"/>
      <c r="F42" s="119"/>
      <c r="G42" s="62"/>
    </row>
    <row r="43" spans="2:7" ht="12.75">
      <c r="B43" s="18" t="s">
        <v>21</v>
      </c>
      <c r="C43" s="19"/>
      <c r="D43" s="64">
        <v>0</v>
      </c>
      <c r="E43" s="64">
        <v>0</v>
      </c>
      <c r="F43" s="120">
        <v>0</v>
      </c>
      <c r="G43" s="64">
        <v>0</v>
      </c>
    </row>
    <row r="44" spans="4:7" ht="12.75">
      <c r="D44" s="65"/>
      <c r="E44" s="65"/>
      <c r="F44" s="128"/>
      <c r="G44" s="65"/>
    </row>
    <row r="45" spans="4:7" ht="12.75">
      <c r="D45" s="65"/>
      <c r="E45" s="65"/>
      <c r="F45" s="128"/>
      <c r="G45" s="65"/>
    </row>
    <row r="46" spans="2:7" ht="12.75">
      <c r="B46" s="169"/>
      <c r="C46" s="170"/>
      <c r="D46" s="147" t="s">
        <v>65</v>
      </c>
      <c r="E46" s="171"/>
      <c r="F46" s="147" t="s">
        <v>22</v>
      </c>
      <c r="G46" s="171"/>
    </row>
    <row r="47" spans="2:7" ht="12.75">
      <c r="B47" s="145"/>
      <c r="C47" s="146"/>
      <c r="D47" s="172"/>
      <c r="E47" s="173"/>
      <c r="F47" s="172" t="s">
        <v>12</v>
      </c>
      <c r="G47" s="173"/>
    </row>
    <row r="48" spans="2:7" ht="19.5" customHeight="1">
      <c r="B48" s="11" t="s">
        <v>119</v>
      </c>
      <c r="C48" s="12"/>
      <c r="D48" s="178">
        <f>CBS!D54</f>
        <v>0.17</v>
      </c>
      <c r="E48" s="179"/>
      <c r="F48" s="178">
        <f>CBS!E54</f>
        <v>0.16</v>
      </c>
      <c r="G48" s="179"/>
    </row>
    <row r="49" spans="2:7" ht="12.75">
      <c r="B49" s="18"/>
      <c r="C49" s="19"/>
      <c r="D49" s="122"/>
      <c r="E49" s="123"/>
      <c r="F49" s="129"/>
      <c r="G49" s="123"/>
    </row>
    <row r="50" spans="4:7" ht="12.75">
      <c r="D50" s="26"/>
      <c r="E50" s="26"/>
      <c r="F50" s="55"/>
      <c r="G50" s="26"/>
    </row>
    <row r="51" spans="4:7" ht="12.75">
      <c r="D51" s="26"/>
      <c r="E51" s="26"/>
      <c r="F51" s="55"/>
      <c r="G51" s="26"/>
    </row>
  </sheetData>
  <mergeCells count="9">
    <mergeCell ref="D7:E7"/>
    <mergeCell ref="F7:G7"/>
    <mergeCell ref="F48:G48"/>
    <mergeCell ref="D48:E48"/>
    <mergeCell ref="B46:C47"/>
    <mergeCell ref="D46:E46"/>
    <mergeCell ref="F46:G46"/>
    <mergeCell ref="D47:E47"/>
    <mergeCell ref="F47:G47"/>
  </mergeCells>
  <printOptions/>
  <pageMargins left="0.63" right="0.53" top="1" bottom="1" header="0.5" footer="0.5"/>
  <pageSetup fitToHeight="1" fitToWidth="1" horizontalDpi="600" verticalDpi="600" orientation="portrait" paperSize="9" scale="83" r:id="rId1"/>
  <headerFooter alignWithMargins="0">
    <oddFooter>&amp;LThe condensed consolidated income statements should be read in conjunction with the audited financial statements for the year ended 31 March 2006 and the accompanying explanatory notes attached to the interim financial statements.
</oddFooter>
  </headerFooter>
</worksheet>
</file>

<file path=xl/worksheets/sheet3.xml><?xml version="1.0" encoding="utf-8"?>
<worksheet xmlns="http://schemas.openxmlformats.org/spreadsheetml/2006/main" xmlns:r="http://schemas.openxmlformats.org/officeDocument/2006/relationships">
  <dimension ref="B1:E57"/>
  <sheetViews>
    <sheetView zoomScale="80" zoomScaleNormal="80" workbookViewId="0" topLeftCell="A22">
      <selection activeCell="B42" sqref="B42"/>
    </sheetView>
  </sheetViews>
  <sheetFormatPr defaultColWidth="9.140625" defaultRowHeight="12.75"/>
  <cols>
    <col min="1" max="1" width="1.1484375" style="5" customWidth="1"/>
    <col min="2" max="2" width="42.140625" style="5" customWidth="1"/>
    <col min="3" max="3" width="7.7109375" style="5" customWidth="1"/>
    <col min="4" max="4" width="17.57421875" style="76" customWidth="1"/>
    <col min="5" max="5" width="17.57421875" style="5" customWidth="1"/>
    <col min="6" max="16384" width="9.140625" style="5" customWidth="1"/>
  </cols>
  <sheetData>
    <row r="1" ht="12.75">
      <c r="B1" s="9" t="s">
        <v>63</v>
      </c>
    </row>
    <row r="2" ht="12.75">
      <c r="B2" s="4"/>
    </row>
    <row r="3" ht="12.75">
      <c r="B3" s="4" t="s">
        <v>23</v>
      </c>
    </row>
    <row r="4" ht="12.75">
      <c r="B4" s="4" t="s">
        <v>120</v>
      </c>
    </row>
    <row r="6" spans="4:5" ht="12.75">
      <c r="D6" s="77" t="s">
        <v>24</v>
      </c>
      <c r="E6" s="6" t="s">
        <v>24</v>
      </c>
    </row>
    <row r="7" spans="3:5" ht="12.75">
      <c r="C7" s="7"/>
      <c r="D7" s="77" t="s">
        <v>125</v>
      </c>
      <c r="E7" s="6" t="s">
        <v>95</v>
      </c>
    </row>
    <row r="8" spans="3:5" ht="12.75">
      <c r="C8" s="7"/>
      <c r="D8" s="77" t="s">
        <v>94</v>
      </c>
      <c r="E8" s="6" t="s">
        <v>94</v>
      </c>
    </row>
    <row r="9" spans="4:5" ht="12.75">
      <c r="D9" s="77" t="s">
        <v>8</v>
      </c>
      <c r="E9" s="6" t="s">
        <v>8</v>
      </c>
    </row>
    <row r="10" spans="4:5" ht="12.75">
      <c r="D10" s="77"/>
      <c r="E10" s="6" t="s">
        <v>144</v>
      </c>
    </row>
    <row r="11" ht="12.75">
      <c r="B11" s="4" t="s">
        <v>83</v>
      </c>
    </row>
    <row r="12" ht="12.75">
      <c r="B12" s="4" t="s">
        <v>84</v>
      </c>
    </row>
    <row r="13" spans="2:5" ht="12.75">
      <c r="B13" s="85" t="s">
        <v>25</v>
      </c>
      <c r="D13" s="131">
        <f>ROUND((3516128.43)/1000,0)</f>
        <v>3516</v>
      </c>
      <c r="E13" s="71">
        <f>4805-1704</f>
        <v>3101</v>
      </c>
    </row>
    <row r="14" spans="2:5" ht="12.75">
      <c r="B14" s="85" t="s">
        <v>85</v>
      </c>
      <c r="D14" s="131">
        <v>4337</v>
      </c>
      <c r="E14" s="71">
        <f>2856+1704</f>
        <v>4560</v>
      </c>
    </row>
    <row r="15" spans="2:5" ht="12.75">
      <c r="B15" s="85" t="s">
        <v>146</v>
      </c>
      <c r="D15" s="131">
        <v>2288</v>
      </c>
      <c r="E15" s="71">
        <v>2477</v>
      </c>
    </row>
    <row r="16" spans="4:5" ht="12.75">
      <c r="D16" s="132">
        <f>SUM(D13:D15)</f>
        <v>10141</v>
      </c>
      <c r="E16" s="91">
        <f>SUM(E13:E15)</f>
        <v>10138</v>
      </c>
    </row>
    <row r="17" spans="2:5" ht="12.75">
      <c r="B17" s="4" t="s">
        <v>26</v>
      </c>
      <c r="D17" s="131"/>
      <c r="E17" s="71"/>
    </row>
    <row r="18" spans="2:5" ht="12.75">
      <c r="B18" s="85" t="s">
        <v>27</v>
      </c>
      <c r="D18" s="131">
        <f>ROUND((2209998.93)/1000,0)</f>
        <v>2210</v>
      </c>
      <c r="E18" s="71">
        <v>1819</v>
      </c>
    </row>
    <row r="19" spans="2:5" ht="12.75">
      <c r="B19" s="85" t="s">
        <v>73</v>
      </c>
      <c r="D19" s="131">
        <v>41402</v>
      </c>
      <c r="E19" s="71">
        <v>26444</v>
      </c>
    </row>
    <row r="20" spans="2:5" ht="12.75">
      <c r="B20" s="85" t="s">
        <v>109</v>
      </c>
      <c r="D20" s="131">
        <f>ROUND((4616498.34)/1000,0)+2</f>
        <v>4618</v>
      </c>
      <c r="E20" s="71">
        <v>3353</v>
      </c>
    </row>
    <row r="21" spans="2:5" ht="12.75">
      <c r="B21" s="85" t="s">
        <v>138</v>
      </c>
      <c r="D21" s="131">
        <f>ROUND((9651385.15)/1000,0)</f>
        <v>9651</v>
      </c>
      <c r="E21" s="71">
        <v>16669</v>
      </c>
    </row>
    <row r="22" spans="4:5" ht="12.75">
      <c r="D22" s="132">
        <f>SUM(D18:D21)</f>
        <v>57881</v>
      </c>
      <c r="E22" s="91">
        <f>SUM(E18:E21)</f>
        <v>48285</v>
      </c>
    </row>
    <row r="23" spans="2:5" ht="13.5" thickBot="1">
      <c r="B23" s="4" t="s">
        <v>86</v>
      </c>
      <c r="D23" s="133">
        <f>D16+D22</f>
        <v>68022</v>
      </c>
      <c r="E23" s="92">
        <f>E16+E22</f>
        <v>58423</v>
      </c>
    </row>
    <row r="24" spans="2:5" ht="12.75">
      <c r="B24" s="4"/>
      <c r="D24" s="134"/>
      <c r="E24" s="93"/>
    </row>
    <row r="25" spans="2:5" ht="12.75">
      <c r="B25" s="4" t="s">
        <v>87</v>
      </c>
      <c r="D25" s="134"/>
      <c r="E25" s="93"/>
    </row>
    <row r="26" spans="2:5" ht="12.75">
      <c r="B26" s="4" t="s">
        <v>139</v>
      </c>
      <c r="D26" s="134"/>
      <c r="E26" s="93"/>
    </row>
    <row r="27" spans="2:5" ht="12.75">
      <c r="B27" s="4"/>
      <c r="D27" s="134"/>
      <c r="E27" s="93"/>
    </row>
    <row r="28" spans="2:5" ht="12.75">
      <c r="B28" s="142" t="s">
        <v>29</v>
      </c>
      <c r="D28" s="131">
        <f>ROUND((76118087)/1000,0)</f>
        <v>76118</v>
      </c>
      <c r="E28" s="71">
        <v>76118</v>
      </c>
    </row>
    <row r="29" spans="2:5" ht="12.75">
      <c r="B29" s="142" t="s">
        <v>30</v>
      </c>
      <c r="D29" s="131">
        <f>ROUND((15738255)/1000,0)</f>
        <v>15738</v>
      </c>
      <c r="E29" s="71">
        <v>15738</v>
      </c>
    </row>
    <row r="30" spans="2:5" ht="12.75">
      <c r="B30" s="142" t="s">
        <v>31</v>
      </c>
      <c r="D30" s="131">
        <v>-13509</v>
      </c>
      <c r="E30" s="71">
        <f>-13509</f>
        <v>-13509</v>
      </c>
    </row>
    <row r="31" spans="2:5" ht="12.75">
      <c r="B31" s="142" t="s">
        <v>44</v>
      </c>
      <c r="D31" s="131">
        <f>ROUND((3030303)/1000,0)</f>
        <v>3030</v>
      </c>
      <c r="E31" s="71">
        <f>3030</f>
        <v>3030</v>
      </c>
    </row>
    <row r="32" spans="2:5" ht="12.75">
      <c r="B32" s="142" t="s">
        <v>49</v>
      </c>
      <c r="D32" s="131">
        <f>ROUND((51000)/1000,0)</f>
        <v>51</v>
      </c>
      <c r="E32" s="71">
        <f>51</f>
        <v>51</v>
      </c>
    </row>
    <row r="33" s="8" customFormat="1" ht="12.75">
      <c r="B33" s="141" t="s">
        <v>147</v>
      </c>
    </row>
    <row r="34" spans="2:5" s="8" customFormat="1" ht="12.75">
      <c r="B34" s="141" t="s">
        <v>148</v>
      </c>
      <c r="D34" s="135">
        <f>ROUND((28566693)/1000,0)-1</f>
        <v>28566</v>
      </c>
      <c r="E34" s="94">
        <v>28566</v>
      </c>
    </row>
    <row r="35" spans="2:5" ht="12.75">
      <c r="B35" s="142" t="s">
        <v>50</v>
      </c>
      <c r="D35" s="136">
        <f>CCIE!I20</f>
        <v>-96821</v>
      </c>
      <c r="E35" s="81">
        <v>-97681</v>
      </c>
    </row>
    <row r="36" spans="2:5" s="4" customFormat="1" ht="12.75">
      <c r="B36" s="144"/>
      <c r="D36" s="131">
        <f>SUM(D28:D35)</f>
        <v>13173</v>
      </c>
      <c r="E36" s="71">
        <f>SUM(E28:E35)</f>
        <v>12313</v>
      </c>
    </row>
    <row r="37" spans="2:5" s="80" customFormat="1" ht="12.75">
      <c r="B37" s="4" t="s">
        <v>32</v>
      </c>
      <c r="D37" s="136">
        <v>1784</v>
      </c>
      <c r="E37" s="81">
        <v>1810</v>
      </c>
    </row>
    <row r="38" spans="2:5" ht="12.75">
      <c r="B38" s="4" t="s">
        <v>79</v>
      </c>
      <c r="D38" s="132">
        <f>D36+D37</f>
        <v>14957</v>
      </c>
      <c r="E38" s="91">
        <f>E36+E37</f>
        <v>14123</v>
      </c>
    </row>
    <row r="39" spans="2:5" ht="12.75">
      <c r="B39" s="4"/>
      <c r="D39" s="131"/>
      <c r="E39" s="71"/>
    </row>
    <row r="40" spans="2:5" ht="12.75">
      <c r="B40" s="4" t="s">
        <v>88</v>
      </c>
      <c r="D40" s="131"/>
      <c r="E40" s="71"/>
    </row>
    <row r="41" spans="2:5" ht="12.75">
      <c r="B41" s="143" t="s">
        <v>149</v>
      </c>
      <c r="D41" s="131">
        <f>ROUND((285657)/1000,0)</f>
        <v>286</v>
      </c>
      <c r="E41" s="71">
        <v>0</v>
      </c>
    </row>
    <row r="42" spans="2:5" s="8" customFormat="1" ht="12.75">
      <c r="B42" s="141" t="s">
        <v>140</v>
      </c>
      <c r="D42" s="135">
        <v>0</v>
      </c>
      <c r="E42" s="94">
        <v>438</v>
      </c>
    </row>
    <row r="43" spans="2:5" s="4" customFormat="1" ht="12.75">
      <c r="B43" s="144"/>
      <c r="D43" s="132">
        <f>SUM(D41:D42)</f>
        <v>286</v>
      </c>
      <c r="E43" s="91">
        <f>SUM(E41:E42)</f>
        <v>438</v>
      </c>
    </row>
    <row r="44" spans="4:5" ht="12.75">
      <c r="D44" s="131"/>
      <c r="E44" s="71"/>
    </row>
    <row r="45" spans="2:5" ht="12.75">
      <c r="B45" s="4" t="s">
        <v>28</v>
      </c>
      <c r="D45" s="131"/>
      <c r="E45" s="71"/>
    </row>
    <row r="46" spans="2:5" ht="12.75">
      <c r="B46" s="142" t="s">
        <v>75</v>
      </c>
      <c r="D46" s="131">
        <v>25837</v>
      </c>
      <c r="E46" s="71">
        <v>18024</v>
      </c>
    </row>
    <row r="47" spans="2:5" ht="12.75">
      <c r="B47" s="142" t="s">
        <v>74</v>
      </c>
      <c r="D47" s="131">
        <v>11121</v>
      </c>
      <c r="E47" s="71">
        <v>10278</v>
      </c>
    </row>
    <row r="48" spans="2:5" ht="12.75">
      <c r="B48" s="142" t="s">
        <v>17</v>
      </c>
      <c r="D48" s="131">
        <f>ROUND((659196.08)/1000,0)</f>
        <v>659</v>
      </c>
      <c r="E48" s="71">
        <v>607</v>
      </c>
    </row>
    <row r="49" spans="2:5" ht="12.75">
      <c r="B49" s="142" t="s">
        <v>45</v>
      </c>
      <c r="D49" s="131">
        <f>ROUND((15161799.59)/1000,0)</f>
        <v>15162</v>
      </c>
      <c r="E49" s="71">
        <v>14953</v>
      </c>
    </row>
    <row r="50" spans="2:5" ht="12.75">
      <c r="B50" s="4" t="s">
        <v>89</v>
      </c>
      <c r="D50" s="132">
        <f>SUM(D46:D49)</f>
        <v>52779</v>
      </c>
      <c r="E50" s="91">
        <f>SUM(E46:E49)</f>
        <v>43862</v>
      </c>
    </row>
    <row r="51" spans="2:5" ht="12.75">
      <c r="B51" s="4" t="s">
        <v>90</v>
      </c>
      <c r="D51" s="132">
        <f>D43+D50</f>
        <v>53065</v>
      </c>
      <c r="E51" s="91">
        <f>E43+E50</f>
        <v>44300</v>
      </c>
    </row>
    <row r="52" spans="2:5" ht="13.5" thickBot="1">
      <c r="B52" s="4" t="s">
        <v>91</v>
      </c>
      <c r="D52" s="133">
        <f>D38+D51</f>
        <v>68022</v>
      </c>
      <c r="E52" s="92">
        <f>E38+E51</f>
        <v>58423</v>
      </c>
    </row>
    <row r="53" ht="12.75">
      <c r="E53" s="57"/>
    </row>
    <row r="54" spans="2:5" ht="13.5" thickBot="1">
      <c r="B54" s="5" t="s">
        <v>119</v>
      </c>
      <c r="D54" s="138">
        <f>ROUND((D36)/D28,2)</f>
        <v>0.17</v>
      </c>
      <c r="E54" s="75">
        <f>ROUND((E36)/E28,2)</f>
        <v>0.16</v>
      </c>
    </row>
    <row r="57" spans="4:5" ht="12.75">
      <c r="D57" s="137">
        <f>D52-D23</f>
        <v>0</v>
      </c>
      <c r="E57" s="76">
        <f>E52-E23</f>
        <v>0</v>
      </c>
    </row>
  </sheetData>
  <printOptions/>
  <pageMargins left="0.62" right="0.6" top="0.76" bottom="1" header="0.5" footer="0.5"/>
  <pageSetup horizontalDpi="600" verticalDpi="600" orientation="portrait" paperSize="9" r:id="rId1"/>
  <headerFooter alignWithMargins="0">
    <oddFooter>&amp;LThe condensed consolidated balance sheet should be read in conjunction with the audited financial statements for the year ended 31 March 2006 and the accompanying explanatory notes attached to the interim financial statements.</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37"/>
  <sheetViews>
    <sheetView zoomScale="50" zoomScaleNormal="50" workbookViewId="0" topLeftCell="A1">
      <pane xSplit="2" ySplit="10" topLeftCell="C11" activePane="bottomRight" state="frozen"/>
      <selection pane="topLeft" activeCell="A1" sqref="A1"/>
      <selection pane="topRight" activeCell="C1" sqref="C1"/>
      <selection pane="bottomLeft" activeCell="A11" sqref="A11"/>
      <selection pane="bottomRight" activeCell="C6" sqref="C6"/>
    </sheetView>
  </sheetViews>
  <sheetFormatPr defaultColWidth="9.140625" defaultRowHeight="12.75"/>
  <cols>
    <col min="1" max="1" width="62.28125" style="97" customWidth="1"/>
    <col min="2" max="2" width="10.421875" style="97" customWidth="1"/>
    <col min="3" max="4" width="16.7109375" style="97" customWidth="1"/>
    <col min="5" max="6" width="16.28125" style="97" customWidth="1"/>
    <col min="7" max="7" width="22.00390625" style="97" customWidth="1"/>
    <col min="8" max="8" width="19.8515625" style="97" customWidth="1"/>
    <col min="9" max="9" width="23.28125" style="96" customWidth="1"/>
    <col min="10" max="10" width="14.57421875" style="97" customWidth="1"/>
    <col min="11" max="11" width="20.00390625" style="97" customWidth="1"/>
    <col min="12" max="12" width="16.00390625" style="97" customWidth="1"/>
    <col min="13" max="16384" width="9.140625" style="97" customWidth="1"/>
  </cols>
  <sheetData>
    <row r="1" spans="1:2" ht="20.25">
      <c r="A1" s="95" t="s">
        <v>63</v>
      </c>
      <c r="B1" s="96"/>
    </row>
    <row r="3" spans="1:2" ht="20.25">
      <c r="A3" s="96" t="s">
        <v>40</v>
      </c>
      <c r="B3" s="96"/>
    </row>
    <row r="4" spans="1:2" ht="20.25">
      <c r="A4" s="98" t="s">
        <v>121</v>
      </c>
      <c r="B4" s="96"/>
    </row>
    <row r="5" spans="1:12" ht="20.25">
      <c r="A5" s="96"/>
      <c r="B5" s="96"/>
      <c r="C5" s="182" t="s">
        <v>141</v>
      </c>
      <c r="D5" s="183"/>
      <c r="E5" s="183"/>
      <c r="F5" s="183"/>
      <c r="G5" s="183"/>
      <c r="H5" s="183"/>
      <c r="I5" s="183"/>
      <c r="J5" s="183"/>
      <c r="K5" s="100" t="s">
        <v>111</v>
      </c>
      <c r="L5" s="99" t="s">
        <v>42</v>
      </c>
    </row>
    <row r="6" spans="4:12" s="96" customFormat="1" ht="20.25" customHeight="1">
      <c r="D6" s="180" t="s">
        <v>93</v>
      </c>
      <c r="E6" s="181"/>
      <c r="F6" s="181"/>
      <c r="G6" s="181"/>
      <c r="H6" s="181"/>
      <c r="I6" s="181"/>
      <c r="J6" s="101"/>
      <c r="K6" s="100" t="s">
        <v>112</v>
      </c>
      <c r="L6" s="100" t="s">
        <v>82</v>
      </c>
    </row>
    <row r="7" spans="3:9" s="96" customFormat="1" ht="20.25">
      <c r="C7" s="99"/>
      <c r="D7" s="182" t="s">
        <v>101</v>
      </c>
      <c r="E7" s="183"/>
      <c r="F7" s="183"/>
      <c r="G7" s="183"/>
      <c r="H7" s="184"/>
      <c r="I7" s="113"/>
    </row>
    <row r="8" spans="3:9" s="96" customFormat="1" ht="20.25">
      <c r="C8" s="99"/>
      <c r="D8" s="99"/>
      <c r="G8" s="99"/>
      <c r="H8" s="99"/>
      <c r="I8" s="99"/>
    </row>
    <row r="9" spans="2:12" s="102" customFormat="1" ht="81">
      <c r="B9" s="100"/>
      <c r="C9" s="100" t="s">
        <v>41</v>
      </c>
      <c r="D9" s="100" t="s">
        <v>30</v>
      </c>
      <c r="E9" s="100" t="s">
        <v>31</v>
      </c>
      <c r="F9" s="100" t="s">
        <v>44</v>
      </c>
      <c r="G9" s="100" t="s">
        <v>49</v>
      </c>
      <c r="H9" s="100" t="s">
        <v>52</v>
      </c>
      <c r="I9" s="100" t="s">
        <v>43</v>
      </c>
      <c r="J9" s="100" t="s">
        <v>42</v>
      </c>
      <c r="K9" s="100"/>
      <c r="L9" s="100"/>
    </row>
    <row r="10" spans="3:12" s="96" customFormat="1" ht="20.25">
      <c r="C10" s="99" t="s">
        <v>8</v>
      </c>
      <c r="D10" s="99" t="s">
        <v>8</v>
      </c>
      <c r="E10" s="99" t="s">
        <v>8</v>
      </c>
      <c r="F10" s="99" t="s">
        <v>8</v>
      </c>
      <c r="G10" s="99" t="s">
        <v>8</v>
      </c>
      <c r="H10" s="99" t="s">
        <v>8</v>
      </c>
      <c r="I10" s="99" t="s">
        <v>8</v>
      </c>
      <c r="J10" s="99" t="s">
        <v>8</v>
      </c>
      <c r="K10" s="99" t="s">
        <v>8</v>
      </c>
      <c r="L10" s="99" t="s">
        <v>8</v>
      </c>
    </row>
    <row r="11" spans="3:10" s="96" customFormat="1" ht="20.25">
      <c r="C11" s="99"/>
      <c r="D11" s="99"/>
      <c r="E11" s="99"/>
      <c r="F11" s="99"/>
      <c r="G11" s="99"/>
      <c r="H11" s="99"/>
      <c r="I11" s="99"/>
      <c r="J11" s="99"/>
    </row>
    <row r="12" spans="1:13" s="103" customFormat="1" ht="20.25">
      <c r="A12" s="103" t="s">
        <v>134</v>
      </c>
      <c r="C12" s="103">
        <v>76118</v>
      </c>
      <c r="D12" s="103">
        <v>15738</v>
      </c>
      <c r="E12" s="103">
        <f>-13509</f>
        <v>-13509</v>
      </c>
      <c r="F12" s="103">
        <v>3030</v>
      </c>
      <c r="G12" s="103">
        <v>51</v>
      </c>
      <c r="H12" s="103">
        <v>28566</v>
      </c>
      <c r="I12" s="103">
        <f>-97681</f>
        <v>-97681</v>
      </c>
      <c r="J12" s="103">
        <f>SUM(C12:I12)</f>
        <v>12313</v>
      </c>
      <c r="K12" s="103">
        <v>1810</v>
      </c>
      <c r="L12" s="103">
        <f>SUM(J12:K12)</f>
        <v>14123</v>
      </c>
      <c r="M12" s="104"/>
    </row>
    <row r="13" spans="9:12" s="106" customFormat="1" ht="21.75" customHeight="1">
      <c r="I13" s="107"/>
      <c r="L13" s="107"/>
    </row>
    <row r="14" spans="1:12" s="106" customFormat="1" ht="21.75" customHeight="1">
      <c r="A14" s="106" t="s">
        <v>133</v>
      </c>
      <c r="C14" s="106">
        <v>0</v>
      </c>
      <c r="D14" s="106">
        <v>0</v>
      </c>
      <c r="E14" s="106">
        <v>0</v>
      </c>
      <c r="F14" s="106">
        <v>0</v>
      </c>
      <c r="G14" s="106">
        <v>0</v>
      </c>
      <c r="H14" s="106">
        <v>0</v>
      </c>
      <c r="I14" s="107">
        <v>0</v>
      </c>
      <c r="J14" s="105">
        <f>SUM(C14:I14)</f>
        <v>0</v>
      </c>
      <c r="K14" s="106">
        <v>110</v>
      </c>
      <c r="L14" s="103">
        <f>SUM(J14:K14)</f>
        <v>110</v>
      </c>
    </row>
    <row r="15" spans="1:12" s="105" customFormat="1" ht="20.25">
      <c r="A15" s="105" t="s">
        <v>47</v>
      </c>
      <c r="C15" s="108">
        <v>0</v>
      </c>
      <c r="D15" s="108">
        <v>0</v>
      </c>
      <c r="E15" s="108">
        <v>0</v>
      </c>
      <c r="F15" s="108">
        <v>0</v>
      </c>
      <c r="G15" s="108">
        <v>0</v>
      </c>
      <c r="H15" s="108">
        <v>0</v>
      </c>
      <c r="I15" s="105">
        <f>'CPL(2)'!F33</f>
        <v>860</v>
      </c>
      <c r="J15" s="105">
        <f>SUM(C15:I15)</f>
        <v>860</v>
      </c>
      <c r="K15" s="105">
        <f>'CPL(2)'!F34</f>
        <v>-136</v>
      </c>
      <c r="L15" s="103">
        <f>SUM(J15:K15)</f>
        <v>724</v>
      </c>
    </row>
    <row r="16" spans="3:12" s="105" customFormat="1" ht="20.25">
      <c r="C16" s="108"/>
      <c r="D16" s="108"/>
      <c r="E16" s="108"/>
      <c r="F16" s="108"/>
      <c r="G16" s="108"/>
      <c r="H16" s="108"/>
      <c r="J16" s="103"/>
      <c r="L16" s="103"/>
    </row>
    <row r="17" spans="1:12" s="105" customFormat="1" ht="40.5" hidden="1">
      <c r="A17" s="109" t="s">
        <v>51</v>
      </c>
      <c r="C17" s="108">
        <v>0</v>
      </c>
      <c r="D17" s="108">
        <v>0</v>
      </c>
      <c r="E17" s="108">
        <v>0</v>
      </c>
      <c r="F17" s="108">
        <v>0</v>
      </c>
      <c r="G17" s="108">
        <v>0</v>
      </c>
      <c r="H17" s="108">
        <v>0</v>
      </c>
      <c r="I17" s="105">
        <v>0</v>
      </c>
      <c r="J17" s="103">
        <f>SUM(C17:I17)</f>
        <v>0</v>
      </c>
      <c r="L17" s="103">
        <f>SUM(J17:K17)</f>
        <v>0</v>
      </c>
    </row>
    <row r="18" spans="3:12" s="105" customFormat="1" ht="20.25" hidden="1">
      <c r="C18" s="108"/>
      <c r="D18" s="108"/>
      <c r="E18" s="108"/>
      <c r="F18" s="108"/>
      <c r="G18" s="108"/>
      <c r="H18" s="108"/>
      <c r="I18" s="103"/>
      <c r="L18" s="103"/>
    </row>
    <row r="19" spans="3:12" s="105" customFormat="1" ht="20.25">
      <c r="C19" s="108"/>
      <c r="D19" s="108"/>
      <c r="E19" s="108"/>
      <c r="F19" s="108"/>
      <c r="G19" s="108"/>
      <c r="H19" s="108"/>
      <c r="I19" s="103"/>
      <c r="L19" s="103"/>
    </row>
    <row r="20" spans="1:12" s="103" customFormat="1" ht="21" thickBot="1">
      <c r="A20" s="103" t="s">
        <v>122</v>
      </c>
      <c r="C20" s="110">
        <f>SUM(C12:C19)</f>
        <v>76118</v>
      </c>
      <c r="D20" s="110">
        <f aca="true" t="shared" si="0" ref="D20:L20">SUM(D12:D19)</f>
        <v>15738</v>
      </c>
      <c r="E20" s="110">
        <f t="shared" si="0"/>
        <v>-13509</v>
      </c>
      <c r="F20" s="110">
        <f t="shared" si="0"/>
        <v>3030</v>
      </c>
      <c r="G20" s="110">
        <f t="shared" si="0"/>
        <v>51</v>
      </c>
      <c r="H20" s="110">
        <f t="shared" si="0"/>
        <v>28566</v>
      </c>
      <c r="I20" s="110">
        <f t="shared" si="0"/>
        <v>-96821</v>
      </c>
      <c r="J20" s="110">
        <f t="shared" si="0"/>
        <v>13173</v>
      </c>
      <c r="K20" s="110">
        <f t="shared" si="0"/>
        <v>1784</v>
      </c>
      <c r="L20" s="110">
        <f t="shared" si="0"/>
        <v>14957</v>
      </c>
    </row>
    <row r="21" ht="21" thickTop="1"/>
    <row r="26" spans="1:12" s="96" customFormat="1" ht="20.25">
      <c r="A26" s="96" t="s">
        <v>70</v>
      </c>
      <c r="C26" s="96">
        <v>64061</v>
      </c>
      <c r="D26" s="96">
        <v>11623</v>
      </c>
      <c r="E26" s="96">
        <f>-13509</f>
        <v>-13509</v>
      </c>
      <c r="F26" s="96">
        <v>3030</v>
      </c>
      <c r="G26" s="96">
        <v>51</v>
      </c>
      <c r="H26" s="96">
        <v>44738</v>
      </c>
      <c r="I26" s="96">
        <f>-95868</f>
        <v>-95868</v>
      </c>
      <c r="J26" s="96">
        <f>SUM(C26:I26)</f>
        <v>14126</v>
      </c>
      <c r="K26" s="96">
        <v>1255</v>
      </c>
      <c r="L26" s="96">
        <f>SUM(J26:K26)</f>
        <v>15381</v>
      </c>
    </row>
    <row r="27" s="96" customFormat="1" ht="20.25"/>
    <row r="28" spans="1:12" s="96" customFormat="1" ht="20.25">
      <c r="A28" s="97" t="s">
        <v>129</v>
      </c>
      <c r="B28" s="97"/>
      <c r="C28" s="97"/>
      <c r="D28" s="97"/>
      <c r="E28" s="97"/>
      <c r="F28" s="97"/>
      <c r="G28" s="97"/>
      <c r="H28" s="97"/>
      <c r="I28" s="97"/>
      <c r="J28" s="97"/>
      <c r="K28" s="97"/>
      <c r="L28" s="97"/>
    </row>
    <row r="29" spans="1:12" s="96" customFormat="1" ht="20.25">
      <c r="A29" s="140" t="s">
        <v>130</v>
      </c>
      <c r="B29" s="97"/>
      <c r="C29" s="97">
        <v>12057</v>
      </c>
      <c r="D29" s="97">
        <v>4115</v>
      </c>
      <c r="E29" s="97">
        <v>0</v>
      </c>
      <c r="F29" s="97">
        <v>0</v>
      </c>
      <c r="G29" s="97">
        <v>0</v>
      </c>
      <c r="H29" s="97">
        <f>-SUM(C29:D29)</f>
        <v>-16172</v>
      </c>
      <c r="I29" s="97">
        <v>0</v>
      </c>
      <c r="J29" s="105">
        <f>SUM(C29:I29)</f>
        <v>0</v>
      </c>
      <c r="K29" s="97">
        <v>0</v>
      </c>
      <c r="L29" s="96">
        <f>SUM(J29:K29)</f>
        <v>0</v>
      </c>
    </row>
    <row r="30" spans="1:12" s="96" customFormat="1" ht="20.25">
      <c r="A30" s="106" t="s">
        <v>133</v>
      </c>
      <c r="B30" s="97"/>
      <c r="C30" s="97">
        <v>0</v>
      </c>
      <c r="D30" s="97">
        <v>0</v>
      </c>
      <c r="E30" s="97">
        <v>0</v>
      </c>
      <c r="F30" s="97">
        <v>0</v>
      </c>
      <c r="G30" s="97">
        <v>0</v>
      </c>
      <c r="H30" s="97">
        <v>0</v>
      </c>
      <c r="I30" s="97">
        <v>0</v>
      </c>
      <c r="J30" s="105">
        <f>SUM(C30:I30)</f>
        <v>0</v>
      </c>
      <c r="K30" s="97">
        <v>232</v>
      </c>
      <c r="L30" s="96">
        <f>SUM(J30:K30)</f>
        <v>232</v>
      </c>
    </row>
    <row r="31" spans="1:12" s="105" customFormat="1" ht="20.25">
      <c r="A31" s="105" t="s">
        <v>131</v>
      </c>
      <c r="C31" s="108">
        <v>0</v>
      </c>
      <c r="D31" s="108">
        <v>0</v>
      </c>
      <c r="E31" s="108">
        <v>0</v>
      </c>
      <c r="F31" s="108">
        <v>0</v>
      </c>
      <c r="G31" s="108">
        <v>0</v>
      </c>
      <c r="H31" s="108">
        <v>0</v>
      </c>
      <c r="I31" s="105">
        <v>-2164</v>
      </c>
      <c r="J31" s="105">
        <f>SUM(C31:I31)</f>
        <v>-2164</v>
      </c>
      <c r="K31" s="105">
        <v>-8</v>
      </c>
      <c r="L31" s="96">
        <f>SUM(J31:K31)</f>
        <v>-2172</v>
      </c>
    </row>
    <row r="32" spans="3:12" s="105" customFormat="1" ht="20.25">
      <c r="C32" s="108"/>
      <c r="D32" s="108"/>
      <c r="E32" s="108"/>
      <c r="F32" s="108"/>
      <c r="G32" s="108"/>
      <c r="H32" s="108"/>
      <c r="I32" s="103"/>
      <c r="L32" s="96"/>
    </row>
    <row r="33" spans="1:12" s="105" customFormat="1" ht="40.5" hidden="1">
      <c r="A33" s="109" t="s">
        <v>51</v>
      </c>
      <c r="C33" s="108">
        <v>0</v>
      </c>
      <c r="D33" s="108">
        <v>0</v>
      </c>
      <c r="E33" s="108">
        <v>0</v>
      </c>
      <c r="F33" s="108">
        <v>0</v>
      </c>
      <c r="G33" s="108">
        <v>0</v>
      </c>
      <c r="H33" s="105">
        <v>0</v>
      </c>
      <c r="I33" s="103">
        <v>0</v>
      </c>
      <c r="J33" s="105">
        <f>SUM(C33:I33)</f>
        <v>0</v>
      </c>
      <c r="K33" s="105">
        <v>0</v>
      </c>
      <c r="L33" s="96">
        <f>SUM(J33:K33)</f>
        <v>0</v>
      </c>
    </row>
    <row r="34" spans="3:12" s="105" customFormat="1" ht="20.25">
      <c r="C34" s="108"/>
      <c r="D34" s="108"/>
      <c r="E34" s="108"/>
      <c r="F34" s="108"/>
      <c r="G34" s="108"/>
      <c r="H34" s="108"/>
      <c r="I34" s="103"/>
      <c r="L34" s="96"/>
    </row>
    <row r="35" spans="1:12" s="103" customFormat="1" ht="21" thickBot="1">
      <c r="A35" s="103" t="s">
        <v>123</v>
      </c>
      <c r="C35" s="110">
        <f aca="true" t="shared" si="1" ref="C35:J35">SUM(C24:C34)</f>
        <v>76118</v>
      </c>
      <c r="D35" s="110">
        <f t="shared" si="1"/>
        <v>15738</v>
      </c>
      <c r="E35" s="110">
        <f t="shared" si="1"/>
        <v>-13509</v>
      </c>
      <c r="F35" s="110">
        <f t="shared" si="1"/>
        <v>3030</v>
      </c>
      <c r="G35" s="110">
        <f t="shared" si="1"/>
        <v>51</v>
      </c>
      <c r="H35" s="110">
        <f t="shared" si="1"/>
        <v>28566</v>
      </c>
      <c r="I35" s="110">
        <f t="shared" si="1"/>
        <v>-98032</v>
      </c>
      <c r="J35" s="110">
        <f t="shared" si="1"/>
        <v>11962</v>
      </c>
      <c r="K35" s="110">
        <f>SUM(K24:K34)</f>
        <v>1479</v>
      </c>
      <c r="L35" s="111">
        <f>SUM(J35:K35)</f>
        <v>13441</v>
      </c>
    </row>
    <row r="36" ht="21" thickTop="1"/>
    <row r="37" spans="1:10" ht="20.25">
      <c r="A37" s="112"/>
      <c r="B37" s="112"/>
      <c r="I37" s="97"/>
      <c r="J37" s="96"/>
    </row>
  </sheetData>
  <mergeCells count="3">
    <mergeCell ref="D6:I6"/>
    <mergeCell ref="D7:H7"/>
    <mergeCell ref="C5:J5"/>
  </mergeCells>
  <printOptions/>
  <pageMargins left="0.5" right="0.5" top="0.9" bottom="1" header="0.5" footer="0.59"/>
  <pageSetup fitToHeight="1" fitToWidth="1" horizontalDpi="600" verticalDpi="600" orientation="landscape" paperSize="9" scale="54" r:id="rId1"/>
  <headerFooter alignWithMargins="0">
    <oddFooter>&amp;L&amp;16The condensed consolidated statement of changes in equity should be read in conjunction with the audited financial statements for the year ended 31 March 2006 and the accompanying explanatory notes attached to the interim financial statements.</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F64"/>
  <sheetViews>
    <sheetView zoomScale="80" zoomScaleNormal="80" workbookViewId="0" topLeftCell="A1">
      <pane xSplit="2" ySplit="8" topLeftCell="C38" activePane="bottomRight" state="frozen"/>
      <selection pane="topLeft" activeCell="A1" sqref="A1"/>
      <selection pane="topRight" activeCell="C1" sqref="C1"/>
      <selection pane="bottomLeft" activeCell="A9" sqref="A9"/>
      <selection pane="bottomRight" activeCell="B62" sqref="B62"/>
    </sheetView>
  </sheetViews>
  <sheetFormatPr defaultColWidth="9.140625" defaultRowHeight="12.75"/>
  <cols>
    <col min="1" max="1" width="4.140625" style="2" customWidth="1"/>
    <col min="2" max="2" width="60.8515625" style="2" customWidth="1"/>
    <col min="3" max="3" width="6.28125" style="2" customWidth="1"/>
    <col min="4" max="4" width="15.8515625" style="76" customWidth="1"/>
    <col min="5" max="5" width="2.57421875" style="28" customWidth="1"/>
    <col min="6" max="6" width="15.8515625" style="2" customWidth="1"/>
    <col min="7" max="16384" width="9.140625" style="2" customWidth="1"/>
  </cols>
  <sheetData>
    <row r="1" ht="12.75">
      <c r="B1" s="9" t="s">
        <v>63</v>
      </c>
    </row>
    <row r="2" ht="12.75">
      <c r="B2" s="27"/>
    </row>
    <row r="3" ht="12.75">
      <c r="B3" s="27" t="s">
        <v>33</v>
      </c>
    </row>
    <row r="4" ht="12.75">
      <c r="B4" s="38" t="str">
        <f>CCIE!A4</f>
        <v>FOR THE SIX MONTHS ENDED 30 SEPTEMBER 2006</v>
      </c>
    </row>
    <row r="6" spans="4:6" ht="12.75">
      <c r="D6" s="185" t="s">
        <v>124</v>
      </c>
      <c r="E6" s="185"/>
      <c r="F6" s="185"/>
    </row>
    <row r="7" spans="4:6" ht="12.75">
      <c r="D7" s="77" t="s">
        <v>125</v>
      </c>
      <c r="F7" s="29" t="s">
        <v>126</v>
      </c>
    </row>
    <row r="8" spans="4:6" ht="12.75">
      <c r="D8" s="77" t="s">
        <v>8</v>
      </c>
      <c r="E8" s="30"/>
      <c r="F8" s="29" t="s">
        <v>8</v>
      </c>
    </row>
    <row r="9" ht="12.75">
      <c r="B9" s="27" t="s">
        <v>55</v>
      </c>
    </row>
    <row r="11" spans="2:6" ht="12.75">
      <c r="B11" s="27" t="s">
        <v>81</v>
      </c>
      <c r="C11" s="27"/>
      <c r="D11" s="78">
        <f>'CPL(2)'!F25</f>
        <v>965</v>
      </c>
      <c r="E11" s="72"/>
      <c r="F11" s="78">
        <v>-775</v>
      </c>
    </row>
    <row r="12" spans="5:6" ht="12.75">
      <c r="E12" s="70"/>
      <c r="F12" s="76"/>
    </row>
    <row r="13" spans="2:6" ht="12.75">
      <c r="B13" s="27" t="s">
        <v>56</v>
      </c>
      <c r="E13" s="70"/>
      <c r="F13" s="76"/>
    </row>
    <row r="14" spans="2:6" ht="12.75">
      <c r="B14" s="2" t="s">
        <v>34</v>
      </c>
      <c r="D14" s="76">
        <v>650</v>
      </c>
      <c r="E14" s="70"/>
      <c r="F14" s="76">
        <v>975</v>
      </c>
    </row>
    <row r="15" spans="2:6" ht="12.75">
      <c r="B15" s="2" t="s">
        <v>35</v>
      </c>
      <c r="D15" s="76">
        <v>380</v>
      </c>
      <c r="E15" s="70"/>
      <c r="F15" s="76">
        <v>422</v>
      </c>
    </row>
    <row r="16" spans="4:6" ht="12.75">
      <c r="D16" s="82"/>
      <c r="E16" s="70"/>
      <c r="F16" s="82"/>
    </row>
    <row r="17" spans="2:6" s="27" customFormat="1" ht="12.75">
      <c r="B17" s="27" t="s">
        <v>150</v>
      </c>
      <c r="D17" s="78">
        <f>SUM(D11:D16)</f>
        <v>1995</v>
      </c>
      <c r="E17" s="72"/>
      <c r="F17" s="78">
        <f>SUM(F11:F16)</f>
        <v>622</v>
      </c>
    </row>
    <row r="18" spans="5:6" ht="12.75">
      <c r="E18" s="70"/>
      <c r="F18" s="76"/>
    </row>
    <row r="19" spans="2:6" ht="12.75">
      <c r="B19" s="27" t="s">
        <v>36</v>
      </c>
      <c r="D19" s="76">
        <v>-7325</v>
      </c>
      <c r="E19" s="70"/>
      <c r="F19" s="76">
        <v>-12948</v>
      </c>
    </row>
    <row r="20" spans="4:6" ht="12.75">
      <c r="D20" s="82"/>
      <c r="E20" s="70"/>
      <c r="F20" s="82"/>
    </row>
    <row r="21" spans="2:6" ht="12.75">
      <c r="B21" s="27" t="s">
        <v>102</v>
      </c>
      <c r="C21" s="27"/>
      <c r="D21" s="72">
        <f>SUM(D17:D20)</f>
        <v>-5330</v>
      </c>
      <c r="E21" s="72"/>
      <c r="F21" s="72">
        <f>SUM(F17:F20)</f>
        <v>-12326</v>
      </c>
    </row>
    <row r="22" spans="5:6" ht="12.75">
      <c r="E22" s="70"/>
      <c r="F22" s="76"/>
    </row>
    <row r="23" spans="2:6" ht="12.75">
      <c r="B23" s="2" t="s">
        <v>37</v>
      </c>
      <c r="D23" s="76">
        <v>-71</v>
      </c>
      <c r="E23" s="70"/>
      <c r="F23" s="76">
        <v>-140</v>
      </c>
    </row>
    <row r="24" spans="2:6" ht="12.75">
      <c r="B24" s="2" t="s">
        <v>39</v>
      </c>
      <c r="D24" s="76">
        <v>45</v>
      </c>
      <c r="E24" s="70"/>
      <c r="F24" s="76">
        <v>113</v>
      </c>
    </row>
    <row r="25" spans="2:6" ht="12.75">
      <c r="B25" s="2" t="s">
        <v>38</v>
      </c>
      <c r="D25" s="76">
        <v>-378</v>
      </c>
      <c r="E25" s="70"/>
      <c r="F25" s="76">
        <v>-548</v>
      </c>
    </row>
    <row r="26" spans="5:6" ht="12.75">
      <c r="E26" s="70"/>
      <c r="F26" s="76"/>
    </row>
    <row r="27" spans="2:6" ht="12.75">
      <c r="B27" s="27" t="s">
        <v>103</v>
      </c>
      <c r="D27" s="83">
        <f>SUM(D21:D26)</f>
        <v>-5734</v>
      </c>
      <c r="E27" s="72"/>
      <c r="F27" s="83">
        <f>SUM(F21:F26)</f>
        <v>-12901</v>
      </c>
    </row>
    <row r="28" spans="5:6" ht="12.75">
      <c r="E28" s="70"/>
      <c r="F28" s="76"/>
    </row>
    <row r="29" spans="5:6" ht="12.75">
      <c r="E29" s="70"/>
      <c r="F29" s="76"/>
    </row>
    <row r="30" spans="2:6" ht="12.75">
      <c r="B30" s="27" t="s">
        <v>113</v>
      </c>
      <c r="E30" s="70"/>
      <c r="F30" s="76"/>
    </row>
    <row r="31" spans="5:6" ht="12.75">
      <c r="E31" s="70"/>
      <c r="F31" s="76"/>
    </row>
    <row r="32" spans="2:6" ht="12.75">
      <c r="B32" s="2" t="s">
        <v>96</v>
      </c>
      <c r="D32" s="76">
        <v>-842</v>
      </c>
      <c r="E32" s="70"/>
      <c r="F32" s="76">
        <v>-841</v>
      </c>
    </row>
    <row r="33" spans="2:6" ht="12.75">
      <c r="B33" s="2" t="s">
        <v>132</v>
      </c>
      <c r="D33" s="76">
        <v>68</v>
      </c>
      <c r="E33" s="70"/>
      <c r="F33" s="76">
        <v>27</v>
      </c>
    </row>
    <row r="34" spans="2:6" s="32" customFormat="1" ht="12.75">
      <c r="B34" s="35" t="s">
        <v>64</v>
      </c>
      <c r="D34" s="114">
        <f>SUM(D31:D33)</f>
        <v>-774</v>
      </c>
      <c r="E34" s="73"/>
      <c r="F34" s="114">
        <f>SUM(F31:F33)</f>
        <v>-814</v>
      </c>
    </row>
    <row r="35" spans="5:6" ht="12.75">
      <c r="E35" s="70"/>
      <c r="F35" s="76"/>
    </row>
    <row r="36" spans="2:6" ht="12.75">
      <c r="B36" s="27" t="s">
        <v>114</v>
      </c>
      <c r="E36" s="70"/>
      <c r="F36" s="76"/>
    </row>
    <row r="37" spans="2:6" ht="12.75">
      <c r="B37" s="36"/>
      <c r="E37" s="70"/>
      <c r="F37" s="76"/>
    </row>
    <row r="38" spans="2:6" ht="12.75">
      <c r="B38" s="36" t="s">
        <v>104</v>
      </c>
      <c r="D38" s="76">
        <v>-17</v>
      </c>
      <c r="E38" s="70"/>
      <c r="F38" s="2">
        <v>1967</v>
      </c>
    </row>
    <row r="39" spans="2:6" ht="12.75">
      <c r="B39" s="2" t="s">
        <v>69</v>
      </c>
      <c r="D39" s="76">
        <v>11154</v>
      </c>
      <c r="E39" s="70"/>
      <c r="F39" s="76">
        <v>20463</v>
      </c>
    </row>
    <row r="40" spans="2:6" ht="12.75">
      <c r="B40" s="2" t="s">
        <v>60</v>
      </c>
      <c r="D40" s="76">
        <v>-10871</v>
      </c>
      <c r="E40" s="70"/>
      <c r="F40" s="76">
        <v>-13622</v>
      </c>
    </row>
    <row r="41" spans="2:6" ht="12.75">
      <c r="B41" s="2" t="s">
        <v>97</v>
      </c>
      <c r="D41" s="76">
        <v>-65</v>
      </c>
      <c r="E41" s="70"/>
      <c r="F41" s="76">
        <v>0</v>
      </c>
    </row>
    <row r="42" spans="2:6" ht="12.75">
      <c r="B42" s="2" t="s">
        <v>61</v>
      </c>
      <c r="D42" s="76">
        <v>-1165</v>
      </c>
      <c r="E42" s="70"/>
      <c r="F42" s="76">
        <v>-1754</v>
      </c>
    </row>
    <row r="43" spans="2:6" s="27" customFormat="1" ht="12.75">
      <c r="B43" s="27" t="s">
        <v>110</v>
      </c>
      <c r="D43" s="83">
        <f>SUM(D38:D42)</f>
        <v>-964</v>
      </c>
      <c r="E43" s="72"/>
      <c r="F43" s="83">
        <f>SUM(F38:F42)</f>
        <v>7054</v>
      </c>
    </row>
    <row r="44" spans="2:6" ht="12.75">
      <c r="B44" s="36"/>
      <c r="E44" s="70"/>
      <c r="F44" s="76"/>
    </row>
    <row r="45" spans="2:6" s="27" customFormat="1" ht="12.75">
      <c r="B45" s="27" t="s">
        <v>142</v>
      </c>
      <c r="D45" s="78">
        <f>D43+D34+D27</f>
        <v>-7472</v>
      </c>
      <c r="E45" s="72"/>
      <c r="F45" s="78">
        <f>F43+F34+F27</f>
        <v>-6661</v>
      </c>
    </row>
    <row r="46" spans="4:6" s="27" customFormat="1" ht="12.75">
      <c r="D46" s="78"/>
      <c r="E46" s="72"/>
      <c r="F46" s="78"/>
    </row>
    <row r="47" spans="2:6" s="27" customFormat="1" ht="12.75">
      <c r="B47" s="27" t="s">
        <v>57</v>
      </c>
      <c r="D47" s="78">
        <v>6388</v>
      </c>
      <c r="E47" s="72"/>
      <c r="F47" s="78">
        <f>10494</f>
        <v>10494</v>
      </c>
    </row>
    <row r="48" spans="4:6" s="27" customFormat="1" ht="12.75">
      <c r="D48" s="78"/>
      <c r="E48" s="72"/>
      <c r="F48" s="78"/>
    </row>
    <row r="49" spans="2:6" s="27" customFormat="1" ht="13.5" thickBot="1">
      <c r="B49" s="27" t="s">
        <v>58</v>
      </c>
      <c r="D49" s="84">
        <f>D45+D47</f>
        <v>-1084</v>
      </c>
      <c r="E49" s="72"/>
      <c r="F49" s="84">
        <f>F45+F47</f>
        <v>3833</v>
      </c>
    </row>
    <row r="50" ht="13.5" thickTop="1"/>
    <row r="52" ht="12.75">
      <c r="B52" s="1" t="s">
        <v>62</v>
      </c>
    </row>
    <row r="53" ht="12.75">
      <c r="B53" s="37"/>
    </row>
    <row r="54" spans="4:6" ht="12.75">
      <c r="D54" s="77" t="s">
        <v>127</v>
      </c>
      <c r="F54" s="29" t="s">
        <v>128</v>
      </c>
    </row>
    <row r="55" spans="4:6" ht="12.75">
      <c r="D55" s="77" t="s">
        <v>8</v>
      </c>
      <c r="E55" s="30"/>
      <c r="F55" s="29" t="s">
        <v>8</v>
      </c>
    </row>
    <row r="56" spans="2:6" ht="12.75">
      <c r="B56" s="2" t="s">
        <v>66</v>
      </c>
      <c r="D56" s="76">
        <f>ROUND((7623201)/1000,0)</f>
        <v>7623</v>
      </c>
      <c r="E56" s="70"/>
      <c r="F56" s="76">
        <v>11635</v>
      </c>
    </row>
    <row r="57" spans="2:6" ht="12.75" hidden="1">
      <c r="B57" s="2" t="s">
        <v>80</v>
      </c>
      <c r="D57" s="76">
        <f>ROUND((0)/1000,0)</f>
        <v>0</v>
      </c>
      <c r="E57" s="70"/>
      <c r="F57" s="76">
        <v>0</v>
      </c>
    </row>
    <row r="58" spans="2:6" ht="12.75">
      <c r="B58" s="2" t="s">
        <v>143</v>
      </c>
      <c r="D58" s="76">
        <f>ROUND((2028186.17)/1000,0)</f>
        <v>2028</v>
      </c>
      <c r="E58" s="70"/>
      <c r="F58" s="76">
        <v>2306</v>
      </c>
    </row>
    <row r="59" spans="4:6" ht="12.75">
      <c r="D59" s="82"/>
      <c r="E59" s="70"/>
      <c r="F59" s="82"/>
    </row>
    <row r="60" spans="2:6" s="27" customFormat="1" ht="12.75">
      <c r="B60" s="27" t="s">
        <v>67</v>
      </c>
      <c r="D60" s="78">
        <f>SUM(D56:D59)</f>
        <v>9651</v>
      </c>
      <c r="E60" s="72"/>
      <c r="F60" s="78">
        <f>SUM(F56:F59)</f>
        <v>13941</v>
      </c>
    </row>
    <row r="61" spans="2:6" ht="12.75">
      <c r="B61" s="2" t="s">
        <v>151</v>
      </c>
      <c r="D61" s="76">
        <f>ROUND((-7623201)/1000,0)</f>
        <v>-7623</v>
      </c>
      <c r="E61" s="70"/>
      <c r="F61" s="76">
        <v>-7435</v>
      </c>
    </row>
    <row r="62" spans="2:6" ht="12.75">
      <c r="B62" s="2" t="s">
        <v>59</v>
      </c>
      <c r="D62" s="76">
        <v>-3112</v>
      </c>
      <c r="E62" s="70"/>
      <c r="F62" s="76">
        <v>-2673</v>
      </c>
    </row>
    <row r="63" spans="2:6" s="27" customFormat="1" ht="13.5" thickBot="1">
      <c r="B63" s="27" t="s">
        <v>68</v>
      </c>
      <c r="D63" s="84">
        <f>SUM(D60:D62)</f>
        <v>-1084</v>
      </c>
      <c r="E63" s="72"/>
      <c r="F63" s="84">
        <f>SUM(F60:F62)</f>
        <v>3833</v>
      </c>
    </row>
    <row r="64" ht="13.5" thickTop="1">
      <c r="E64" s="2"/>
    </row>
  </sheetData>
  <mergeCells count="1">
    <mergeCell ref="D6:F6"/>
  </mergeCells>
  <printOptions/>
  <pageMargins left="0.75" right="0.75" top="0.75" bottom="1" header="0.5" footer="0.5"/>
  <pageSetup fitToHeight="1" fitToWidth="1" horizontalDpi="600" verticalDpi="600" orientation="portrait" paperSize="9" scale="83" r:id="rId1"/>
  <headerFooter alignWithMargins="0">
    <oddFooter>&amp;LThe condensed consolidated cash flow statement should be read in conjunction with the audited financial statements for the year ended 31 March 2006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MSN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 GAMES</dc:creator>
  <cp:keywords/>
  <dc:description/>
  <cp:lastModifiedBy>Tina Koh</cp:lastModifiedBy>
  <cp:lastPrinted>2006-11-10T11:33:25Z</cp:lastPrinted>
  <dcterms:created xsi:type="dcterms:W3CDTF">2003-02-27T03:53:09Z</dcterms:created>
  <dcterms:modified xsi:type="dcterms:W3CDTF">2006-11-29T09:21:23Z</dcterms:modified>
  <cp:category/>
  <cp:version/>
  <cp:contentType/>
  <cp:contentStatus/>
</cp:coreProperties>
</file>